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3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4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omments5.xml" ContentType="application/vnd.openxmlformats-officedocument.spreadsheetml.comments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2 - RASTS BUTANTÃ\Sites\Conteúdo Acesso a Informação\1. Atividades e Resultados - Planilha de Produção\2019\"/>
    </mc:Choice>
  </mc:AlternateContent>
  <xr:revisionPtr revIDLastSave="0" documentId="13_ncr:1_{BAAB808A-45F1-40EB-9FA8-7C3B59B717C1}" xr6:coauthVersionLast="43" xr6:coauthVersionMax="43" xr10:uidLastSave="{00000000-0000-0000-0000-000000000000}"/>
  <bookViews>
    <workbookView xWindow="-120" yWindow="-120" windowWidth="20730" windowHeight="11160" tabRatio="840" firstSheet="1" activeTab="1" xr2:uid="{00000000-000D-0000-FFFF-FFFF00000000}"/>
  </bookViews>
  <sheets>
    <sheet name="Qualidade" sheetId="27" state="hidden" r:id="rId1"/>
    <sheet name="UBS Jd Colombo" sheetId="44" r:id="rId2"/>
    <sheet name="UBS Rio Pequeno" sheetId="43" r:id="rId3"/>
    <sheet name="UBS Vila Dalva" sheetId="19" r:id="rId4"/>
    <sheet name="UBS e NASF Jardim D´Abril" sheetId="2" r:id="rId5"/>
    <sheet name="UBS Jardim Jaqueline" sheetId="3" r:id="rId6"/>
    <sheet name="UBS E NASF Malta Cardoso" sheetId="8" r:id="rId7"/>
    <sheet name="UBS Real Parque" sheetId="25" r:id="rId8"/>
    <sheet name="UBS Sao Remo" sheetId="41" r:id="rId9"/>
    <sheet name="UBS  e NASF Jardim Boa Vista" sheetId="7" r:id="rId10"/>
    <sheet name="AMA e UBS Vila Sonia" sheetId="6" r:id="rId11"/>
    <sheet name="AMA_ UBS e NASF Paulo VI" sheetId="4" r:id="rId12"/>
    <sheet name=" AMA e UBS Sao Jorge" sheetId="5" r:id="rId13"/>
    <sheet name="PS BAND" sheetId="40" r:id="rId14"/>
    <sheet name="PAI UBS Butantã" sheetId="9" r:id="rId15"/>
    <sheet name="PAI VILA SONIA" sheetId="45" r:id="rId16"/>
    <sheet name="HORA CERTA" sheetId="39" r:id="rId17"/>
    <sheet name="Produção Geral" sheetId="42" r:id="rId18"/>
    <sheet name="Consolidado Profissionais" sheetId="34" state="hidden" r:id="rId19"/>
    <sheet name="Consolidado Consulta" sheetId="38" state="hidden" r:id="rId20"/>
    <sheet name="valor desconto qualidade" sheetId="36" state="hidden" r:id="rId2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3" i="3" l="1"/>
  <c r="P12" i="3"/>
  <c r="Q12" i="3"/>
  <c r="R12" i="3" s="1"/>
  <c r="K20" i="39" l="1"/>
  <c r="M13" i="3"/>
  <c r="N12" i="3"/>
  <c r="K13" i="3"/>
  <c r="L12" i="3"/>
  <c r="G13" i="3"/>
  <c r="H12" i="3"/>
  <c r="I12" i="3"/>
  <c r="J12" i="3" s="1"/>
  <c r="E13" i="3"/>
  <c r="F12" i="3"/>
  <c r="C13" i="3"/>
  <c r="D12" i="3"/>
  <c r="B13" i="3"/>
  <c r="K44" i="39"/>
  <c r="M44" i="39"/>
  <c r="Q43" i="39"/>
  <c r="R43" i="39" s="1"/>
  <c r="Q42" i="39"/>
  <c r="R42" i="39" s="1"/>
  <c r="Q41" i="39"/>
  <c r="R41" i="39" s="1"/>
  <c r="Q40" i="39"/>
  <c r="R40" i="39" s="1"/>
  <c r="Q39" i="39"/>
  <c r="R39" i="39" s="1"/>
  <c r="Q38" i="39"/>
  <c r="R38" i="39" s="1"/>
  <c r="Q37" i="39"/>
  <c r="R37" i="39" s="1"/>
  <c r="Q36" i="39"/>
  <c r="R36" i="39" s="1"/>
  <c r="Q35" i="39"/>
  <c r="R35" i="39" s="1"/>
  <c r="Q34" i="39"/>
  <c r="R34" i="39" s="1"/>
  <c r="Q33" i="39"/>
  <c r="R33" i="39" s="1"/>
  <c r="Q32" i="39"/>
  <c r="R32" i="39" s="1"/>
  <c r="R148" i="42" s="1"/>
  <c r="Q31" i="39"/>
  <c r="R31" i="39" s="1"/>
  <c r="Q30" i="39"/>
  <c r="R30" i="39" s="1"/>
  <c r="R147" i="42" s="1"/>
  <c r="Q29" i="39"/>
  <c r="R29" i="39" s="1"/>
  <c r="R146" i="42" s="1"/>
  <c r="AF43" i="39"/>
  <c r="AF42" i="39"/>
  <c r="AF41" i="39"/>
  <c r="AF40" i="39"/>
  <c r="AF39" i="39"/>
  <c r="AF38" i="39"/>
  <c r="AF37" i="39"/>
  <c r="AF36" i="39"/>
  <c r="AF35" i="39"/>
  <c r="AF34" i="39"/>
  <c r="AF33" i="39"/>
  <c r="AF32" i="39"/>
  <c r="AF31" i="39"/>
  <c r="AF30" i="39"/>
  <c r="AF29" i="39"/>
  <c r="AD43" i="39"/>
  <c r="AD42" i="39"/>
  <c r="AD41" i="39"/>
  <c r="AD40" i="39"/>
  <c r="AD39" i="39"/>
  <c r="AD38" i="39"/>
  <c r="AD37" i="39"/>
  <c r="AD36" i="39"/>
  <c r="AD35" i="39"/>
  <c r="AD34" i="39"/>
  <c r="AD33" i="39"/>
  <c r="AD32" i="39"/>
  <c r="AD31" i="39"/>
  <c r="AD30" i="39"/>
  <c r="AD29" i="39"/>
  <c r="AB43" i="39"/>
  <c r="AB42" i="39"/>
  <c r="AB41" i="39"/>
  <c r="AB40" i="39"/>
  <c r="AB39" i="39"/>
  <c r="AB38" i="39"/>
  <c r="AB37" i="39"/>
  <c r="AB36" i="39"/>
  <c r="AB35" i="39"/>
  <c r="AB34" i="39"/>
  <c r="AB33" i="39"/>
  <c r="AB32" i="39"/>
  <c r="AB31" i="39"/>
  <c r="AB30" i="39"/>
  <c r="AB29" i="39"/>
  <c r="X43" i="39"/>
  <c r="X42" i="39"/>
  <c r="X41" i="39"/>
  <c r="X40" i="39"/>
  <c r="X39" i="39"/>
  <c r="X38" i="39"/>
  <c r="X37" i="39"/>
  <c r="X36" i="39"/>
  <c r="X35" i="39"/>
  <c r="X34" i="39"/>
  <c r="X33" i="39"/>
  <c r="X32" i="39"/>
  <c r="X31" i="39"/>
  <c r="X30" i="39"/>
  <c r="X29" i="39"/>
  <c r="V43" i="39"/>
  <c r="V42" i="39"/>
  <c r="V41" i="39"/>
  <c r="V40" i="39"/>
  <c r="V39" i="39"/>
  <c r="V38" i="39"/>
  <c r="V37" i="39"/>
  <c r="V36" i="39"/>
  <c r="V35" i="39"/>
  <c r="V34" i="39"/>
  <c r="V33" i="39"/>
  <c r="V32" i="39"/>
  <c r="V31" i="39"/>
  <c r="V30" i="39"/>
  <c r="V29" i="39"/>
  <c r="T43" i="39"/>
  <c r="T42" i="39"/>
  <c r="T41" i="39"/>
  <c r="T40" i="39"/>
  <c r="T39" i="39"/>
  <c r="T38" i="39"/>
  <c r="T37" i="39"/>
  <c r="T36" i="39"/>
  <c r="T35" i="39"/>
  <c r="T34" i="39"/>
  <c r="T33" i="39"/>
  <c r="T32" i="39"/>
  <c r="T31" i="39"/>
  <c r="T30" i="39"/>
  <c r="T29" i="39"/>
  <c r="P43" i="39"/>
  <c r="P42" i="39"/>
  <c r="P41" i="39"/>
  <c r="P40" i="39"/>
  <c r="P39" i="39"/>
  <c r="P38" i="39"/>
  <c r="P37" i="39"/>
  <c r="P36" i="39"/>
  <c r="P35" i="39"/>
  <c r="P34" i="39"/>
  <c r="P33" i="39"/>
  <c r="P32" i="39"/>
  <c r="P31" i="39"/>
  <c r="P30" i="39"/>
  <c r="P29" i="39"/>
  <c r="N43" i="39"/>
  <c r="N42" i="39"/>
  <c r="N41" i="39"/>
  <c r="N40" i="39"/>
  <c r="N39" i="39"/>
  <c r="N38" i="39"/>
  <c r="N37" i="39"/>
  <c r="N36" i="39"/>
  <c r="N35" i="39"/>
  <c r="N34" i="39"/>
  <c r="N33" i="39"/>
  <c r="N32" i="39"/>
  <c r="N31" i="39"/>
  <c r="N30" i="39"/>
  <c r="N29" i="39"/>
  <c r="L43" i="39"/>
  <c r="L42" i="39"/>
  <c r="L41" i="39"/>
  <c r="L40" i="39"/>
  <c r="L39" i="39"/>
  <c r="L38" i="39"/>
  <c r="L37" i="39"/>
  <c r="L36" i="39"/>
  <c r="L35" i="39"/>
  <c r="L34" i="39"/>
  <c r="L33" i="39"/>
  <c r="L32" i="39"/>
  <c r="L31" i="39"/>
  <c r="L30" i="39"/>
  <c r="L29" i="39"/>
  <c r="H43" i="39"/>
  <c r="H42" i="39"/>
  <c r="H41" i="39"/>
  <c r="H40" i="39"/>
  <c r="H39" i="39"/>
  <c r="H38" i="39"/>
  <c r="H37" i="39"/>
  <c r="H36" i="39"/>
  <c r="H35" i="39"/>
  <c r="H34" i="39"/>
  <c r="H33" i="39"/>
  <c r="H32" i="39"/>
  <c r="H31" i="39"/>
  <c r="H30" i="39"/>
  <c r="H29" i="39"/>
  <c r="F43" i="39"/>
  <c r="F42" i="39"/>
  <c r="F41" i="39"/>
  <c r="F40" i="39"/>
  <c r="F39" i="39"/>
  <c r="F38" i="39"/>
  <c r="F37" i="39"/>
  <c r="F36" i="39"/>
  <c r="F35" i="39"/>
  <c r="F34" i="39"/>
  <c r="F33" i="39"/>
  <c r="F32" i="39"/>
  <c r="F31" i="39"/>
  <c r="F30" i="39"/>
  <c r="F29" i="39"/>
  <c r="Q24" i="39"/>
  <c r="Q25" i="39" s="1"/>
  <c r="AF24" i="39"/>
  <c r="AD24" i="39"/>
  <c r="AB24" i="39"/>
  <c r="X24" i="39"/>
  <c r="V24" i="39"/>
  <c r="T24" i="39"/>
  <c r="P24" i="39"/>
  <c r="M25" i="39"/>
  <c r="N24" i="39"/>
  <c r="K25" i="39"/>
  <c r="L24" i="39"/>
  <c r="H24" i="39"/>
  <c r="F24" i="39"/>
  <c r="Q19" i="39"/>
  <c r="Q20" i="39" s="1"/>
  <c r="AF19" i="39"/>
  <c r="AD19" i="39"/>
  <c r="AB19" i="39"/>
  <c r="X19" i="39"/>
  <c r="V19" i="39"/>
  <c r="T19" i="39"/>
  <c r="P19" i="39"/>
  <c r="M20" i="39"/>
  <c r="N19" i="39"/>
  <c r="L19" i="39"/>
  <c r="H19" i="39"/>
  <c r="F19" i="39"/>
  <c r="D43" i="39"/>
  <c r="D42" i="39"/>
  <c r="D41" i="39"/>
  <c r="D40" i="39"/>
  <c r="D39" i="39"/>
  <c r="D38" i="39"/>
  <c r="D37" i="39"/>
  <c r="D36" i="39"/>
  <c r="D35" i="39"/>
  <c r="D34" i="39"/>
  <c r="D33" i="39"/>
  <c r="D32" i="39"/>
  <c r="D31" i="39"/>
  <c r="D30" i="39"/>
  <c r="D29" i="39"/>
  <c r="D24" i="39"/>
  <c r="D19" i="39"/>
  <c r="AA12" i="45"/>
  <c r="AG12" i="45" s="1"/>
  <c r="AH12" i="45" s="1"/>
  <c r="AC12" i="45"/>
  <c r="AE12" i="45"/>
  <c r="B12" i="45"/>
  <c r="AD12" i="45" s="1"/>
  <c r="AF12" i="45"/>
  <c r="AB12" i="45"/>
  <c r="S12" i="45"/>
  <c r="U12" i="45"/>
  <c r="V12" i="45" s="1"/>
  <c r="W12" i="45"/>
  <c r="Y12" i="45"/>
  <c r="Z12" i="45" s="1"/>
  <c r="X12" i="45"/>
  <c r="T12" i="45"/>
  <c r="K12" i="45"/>
  <c r="M12" i="45"/>
  <c r="N12" i="45" s="1"/>
  <c r="O12" i="45"/>
  <c r="Q12" i="45" s="1"/>
  <c r="R12" i="45" s="1"/>
  <c r="P12" i="45"/>
  <c r="L12" i="45"/>
  <c r="C12" i="45"/>
  <c r="E12" i="45"/>
  <c r="F12" i="45" s="1"/>
  <c r="G12" i="45"/>
  <c r="I12" i="45"/>
  <c r="J12" i="45" s="1"/>
  <c r="H12" i="45"/>
  <c r="D12" i="45"/>
  <c r="AG7" i="45"/>
  <c r="AH7" i="45"/>
  <c r="AF7" i="45"/>
  <c r="AD7" i="45"/>
  <c r="AB7" i="45"/>
  <c r="Y7" i="45"/>
  <c r="Z7" i="45"/>
  <c r="X7" i="45"/>
  <c r="V7" i="45"/>
  <c r="T7" i="45"/>
  <c r="Q7" i="45"/>
  <c r="R7" i="45" s="1"/>
  <c r="P7" i="45"/>
  <c r="N7" i="45"/>
  <c r="I7" i="45"/>
  <c r="J7" i="45" s="1"/>
  <c r="H7" i="45"/>
  <c r="F7" i="45"/>
  <c r="D7" i="45"/>
  <c r="AH6" i="45"/>
  <c r="AG6" i="45"/>
  <c r="AF6" i="45"/>
  <c r="AE6" i="45"/>
  <c r="AD6" i="45"/>
  <c r="AC6" i="45"/>
  <c r="AB6" i="45"/>
  <c r="AA6" i="45"/>
  <c r="Z6" i="45"/>
  <c r="Y6" i="45"/>
  <c r="X6" i="45"/>
  <c r="W6" i="45"/>
  <c r="V6" i="45"/>
  <c r="U6" i="45"/>
  <c r="T6" i="45"/>
  <c r="S6" i="45"/>
  <c r="R6" i="45"/>
  <c r="Q6" i="45"/>
  <c r="P6" i="45"/>
  <c r="O6" i="45"/>
  <c r="N6" i="45"/>
  <c r="M6" i="45"/>
  <c r="L6" i="45"/>
  <c r="K6" i="45"/>
  <c r="J6" i="45"/>
  <c r="I6" i="45"/>
  <c r="H6" i="45"/>
  <c r="G6" i="45"/>
  <c r="F6" i="45"/>
  <c r="E6" i="45"/>
  <c r="D6" i="45"/>
  <c r="C6" i="45"/>
  <c r="AB7" i="9"/>
  <c r="AG7" i="9"/>
  <c r="AH7" i="9"/>
  <c r="AF7" i="9"/>
  <c r="AD7" i="9"/>
  <c r="Y7" i="9"/>
  <c r="Z7" i="9"/>
  <c r="X7" i="9"/>
  <c r="V7" i="9"/>
  <c r="T7" i="9"/>
  <c r="Q7" i="9"/>
  <c r="R7" i="9" s="1"/>
  <c r="P7" i="9"/>
  <c r="N7" i="9"/>
  <c r="L7" i="9"/>
  <c r="I7" i="9"/>
  <c r="D7" i="9"/>
  <c r="C12" i="9"/>
  <c r="E12" i="9"/>
  <c r="G12" i="9"/>
  <c r="I12" i="9"/>
  <c r="J7" i="9"/>
  <c r="K12" i="9"/>
  <c r="M12" i="9"/>
  <c r="O12" i="9"/>
  <c r="Q12" i="9" s="1"/>
  <c r="Q125" i="42" s="1"/>
  <c r="S12" i="9"/>
  <c r="U12" i="9"/>
  <c r="W12" i="9"/>
  <c r="Y12" i="9" s="1"/>
  <c r="AA12" i="9"/>
  <c r="AC12" i="9"/>
  <c r="AE12" i="9"/>
  <c r="AG12" i="9"/>
  <c r="H7" i="9"/>
  <c r="F7" i="9"/>
  <c r="K15" i="5"/>
  <c r="M15" i="5"/>
  <c r="Q13" i="5"/>
  <c r="R13" i="5" s="1"/>
  <c r="R108" i="42" s="1"/>
  <c r="Q12" i="5"/>
  <c r="R12" i="5"/>
  <c r="Q11" i="5"/>
  <c r="R11" i="5" s="1"/>
  <c r="R106" i="42" s="1"/>
  <c r="Q10" i="5"/>
  <c r="R10" i="5" s="1"/>
  <c r="Q9" i="5"/>
  <c r="R9" i="5" s="1"/>
  <c r="R104" i="42" s="1"/>
  <c r="Q8" i="5"/>
  <c r="R8" i="5" s="1"/>
  <c r="R103" i="42" s="1"/>
  <c r="Q7" i="5"/>
  <c r="R7" i="5" s="1"/>
  <c r="R102" i="42" s="1"/>
  <c r="AF14" i="5"/>
  <c r="AF13" i="5"/>
  <c r="AF12" i="5"/>
  <c r="AF11" i="5"/>
  <c r="AF10" i="5"/>
  <c r="AF9" i="5"/>
  <c r="AF8" i="5"/>
  <c r="AF7" i="5"/>
  <c r="AD14" i="5"/>
  <c r="AD13" i="5"/>
  <c r="AD12" i="5"/>
  <c r="AD11" i="5"/>
  <c r="AD10" i="5"/>
  <c r="AD9" i="5"/>
  <c r="AD8" i="5"/>
  <c r="AD7" i="5"/>
  <c r="AB14" i="5"/>
  <c r="AB13" i="5"/>
  <c r="AB12" i="5"/>
  <c r="AB11" i="5"/>
  <c r="AB10" i="5"/>
  <c r="AB9" i="5"/>
  <c r="AB8" i="5"/>
  <c r="AB7" i="5"/>
  <c r="X14" i="5"/>
  <c r="X13" i="5"/>
  <c r="X12" i="5"/>
  <c r="X11" i="5"/>
  <c r="X10" i="5"/>
  <c r="X9" i="5"/>
  <c r="X8" i="5"/>
  <c r="X7" i="5"/>
  <c r="V14" i="5"/>
  <c r="V13" i="5"/>
  <c r="V12" i="5"/>
  <c r="V11" i="5"/>
  <c r="V10" i="5"/>
  <c r="V9" i="5"/>
  <c r="V8" i="5"/>
  <c r="V7" i="5"/>
  <c r="T14" i="5"/>
  <c r="T13" i="5"/>
  <c r="T12" i="5"/>
  <c r="T11" i="5"/>
  <c r="T10" i="5"/>
  <c r="T9" i="5"/>
  <c r="T8" i="5"/>
  <c r="T7" i="5"/>
  <c r="P14" i="5"/>
  <c r="P13" i="5"/>
  <c r="P12" i="5"/>
  <c r="P107" i="42" s="1"/>
  <c r="P11" i="5"/>
  <c r="P10" i="5"/>
  <c r="P9" i="5"/>
  <c r="P8" i="5"/>
  <c r="P7" i="5"/>
  <c r="N14" i="5"/>
  <c r="N13" i="5"/>
  <c r="N12" i="5"/>
  <c r="N11" i="5"/>
  <c r="N10" i="5"/>
  <c r="N9" i="5"/>
  <c r="N8" i="5"/>
  <c r="N7" i="5"/>
  <c r="L14" i="5"/>
  <c r="L13" i="5"/>
  <c r="L12" i="5"/>
  <c r="L11" i="5"/>
  <c r="L10" i="5"/>
  <c r="L9" i="5"/>
  <c r="L8" i="5"/>
  <c r="L7" i="5"/>
  <c r="H14" i="5"/>
  <c r="H13" i="5"/>
  <c r="H12" i="5"/>
  <c r="H11" i="5"/>
  <c r="H10" i="5"/>
  <c r="H9" i="5"/>
  <c r="H8" i="5"/>
  <c r="H7" i="5"/>
  <c r="F14" i="5"/>
  <c r="F13" i="5"/>
  <c r="F12" i="5"/>
  <c r="F11" i="5"/>
  <c r="F10" i="5"/>
  <c r="F9" i="5"/>
  <c r="F8" i="5"/>
  <c r="F7" i="5"/>
  <c r="D14" i="5"/>
  <c r="D13" i="5"/>
  <c r="D12" i="5"/>
  <c r="D11" i="5"/>
  <c r="D10" i="5"/>
  <c r="D9" i="5"/>
  <c r="D8" i="5"/>
  <c r="D7" i="5"/>
  <c r="K12" i="4"/>
  <c r="M12" i="4"/>
  <c r="Q11" i="4"/>
  <c r="R11" i="4" s="1"/>
  <c r="R97" i="42" s="1"/>
  <c r="Q10" i="4"/>
  <c r="R10" i="4" s="1"/>
  <c r="R96" i="42" s="1"/>
  <c r="Q9" i="4"/>
  <c r="R9" i="4" s="1"/>
  <c r="R95" i="42" s="1"/>
  <c r="Q8" i="4"/>
  <c r="R8" i="4" s="1"/>
  <c r="R94" i="42" s="1"/>
  <c r="Q7" i="4"/>
  <c r="R7" i="4" s="1"/>
  <c r="AF11" i="4"/>
  <c r="AF10" i="4"/>
  <c r="AF9" i="4"/>
  <c r="AF8" i="4"/>
  <c r="AF7" i="4"/>
  <c r="AD11" i="4"/>
  <c r="AD10" i="4"/>
  <c r="AD9" i="4"/>
  <c r="AD8" i="4"/>
  <c r="AD7" i="4"/>
  <c r="AB11" i="4"/>
  <c r="AB10" i="4"/>
  <c r="AB9" i="4"/>
  <c r="AB8" i="4"/>
  <c r="AB7" i="4"/>
  <c r="X11" i="4"/>
  <c r="X10" i="4"/>
  <c r="X9" i="4"/>
  <c r="X8" i="4"/>
  <c r="X7" i="4"/>
  <c r="V11" i="4"/>
  <c r="V10" i="4"/>
  <c r="V9" i="4"/>
  <c r="V8" i="4"/>
  <c r="V7" i="4"/>
  <c r="T11" i="4"/>
  <c r="T10" i="4"/>
  <c r="T9" i="4"/>
  <c r="T8" i="4"/>
  <c r="T7" i="4"/>
  <c r="P11" i="4"/>
  <c r="P10" i="4"/>
  <c r="P9" i="4"/>
  <c r="P8" i="4"/>
  <c r="P7" i="4"/>
  <c r="N11" i="4"/>
  <c r="N10" i="4"/>
  <c r="N9" i="4"/>
  <c r="N8" i="4"/>
  <c r="N94" i="42" s="1"/>
  <c r="N7" i="4"/>
  <c r="L11" i="4"/>
  <c r="L10" i="4"/>
  <c r="L9" i="4"/>
  <c r="L8" i="4"/>
  <c r="L7" i="4"/>
  <c r="H11" i="4"/>
  <c r="H10" i="4"/>
  <c r="H9" i="4"/>
  <c r="H8" i="4"/>
  <c r="H7" i="4"/>
  <c r="F11" i="4"/>
  <c r="F10" i="4"/>
  <c r="F9" i="4"/>
  <c r="F8" i="4"/>
  <c r="F7" i="4"/>
  <c r="D11" i="4"/>
  <c r="D10" i="4"/>
  <c r="D9" i="4"/>
  <c r="D8" i="4"/>
  <c r="D7" i="4"/>
  <c r="K14" i="6"/>
  <c r="M14" i="6"/>
  <c r="Q12" i="6"/>
  <c r="R12" i="6" s="1"/>
  <c r="Q11" i="6"/>
  <c r="R11" i="6" s="1"/>
  <c r="R86" i="42" s="1"/>
  <c r="Q10" i="6"/>
  <c r="R10" i="6" s="1"/>
  <c r="R85" i="42" s="1"/>
  <c r="Q9" i="6"/>
  <c r="R9" i="6" s="1"/>
  <c r="R84" i="42" s="1"/>
  <c r="Q8" i="6"/>
  <c r="R8" i="6" s="1"/>
  <c r="R83" i="42" s="1"/>
  <c r="Q7" i="6"/>
  <c r="R7" i="6" s="1"/>
  <c r="R82" i="42" s="1"/>
  <c r="AF13" i="6"/>
  <c r="AF12" i="6"/>
  <c r="AF11" i="6"/>
  <c r="AF10" i="6"/>
  <c r="AF9" i="6"/>
  <c r="AF8" i="6"/>
  <c r="AF7" i="6"/>
  <c r="AD13" i="6"/>
  <c r="AD12" i="6"/>
  <c r="AD11" i="6"/>
  <c r="AD10" i="6"/>
  <c r="AD9" i="6"/>
  <c r="AD8" i="6"/>
  <c r="AD7" i="6"/>
  <c r="AB13" i="6"/>
  <c r="AB12" i="6"/>
  <c r="AB11" i="6"/>
  <c r="AB10" i="6"/>
  <c r="AB9" i="6"/>
  <c r="AB8" i="6"/>
  <c r="AB7" i="6"/>
  <c r="X13" i="6"/>
  <c r="X12" i="6"/>
  <c r="X11" i="6"/>
  <c r="X10" i="6"/>
  <c r="X9" i="6"/>
  <c r="X8" i="6"/>
  <c r="X7" i="6"/>
  <c r="V13" i="6"/>
  <c r="V12" i="6"/>
  <c r="V11" i="6"/>
  <c r="V10" i="6"/>
  <c r="V9" i="6"/>
  <c r="V8" i="6"/>
  <c r="V7" i="6"/>
  <c r="T13" i="6"/>
  <c r="T12" i="6"/>
  <c r="T11" i="6"/>
  <c r="T10" i="6"/>
  <c r="T9" i="6"/>
  <c r="T8" i="6"/>
  <c r="T7" i="6"/>
  <c r="P13" i="6"/>
  <c r="P12" i="6"/>
  <c r="P11" i="6"/>
  <c r="P10" i="6"/>
  <c r="P9" i="6"/>
  <c r="P8" i="6"/>
  <c r="P83" i="42" s="1"/>
  <c r="P7" i="6"/>
  <c r="N13" i="6"/>
  <c r="N12" i="6"/>
  <c r="N11" i="6"/>
  <c r="N10" i="6"/>
  <c r="N9" i="6"/>
  <c r="N8" i="6"/>
  <c r="N7" i="6"/>
  <c r="L13" i="6"/>
  <c r="L12" i="6"/>
  <c r="L11" i="6"/>
  <c r="L10" i="6"/>
  <c r="L9" i="6"/>
  <c r="L8" i="6"/>
  <c r="L7" i="6"/>
  <c r="H13" i="6"/>
  <c r="H12" i="6"/>
  <c r="H11" i="6"/>
  <c r="H10" i="6"/>
  <c r="H9" i="6"/>
  <c r="H8" i="6"/>
  <c r="H7" i="6"/>
  <c r="F13" i="6"/>
  <c r="F12" i="6"/>
  <c r="F11" i="6"/>
  <c r="F10" i="6"/>
  <c r="F9" i="6"/>
  <c r="F8" i="6"/>
  <c r="F7" i="6"/>
  <c r="D13" i="6"/>
  <c r="D12" i="6"/>
  <c r="D11" i="6"/>
  <c r="D10" i="6"/>
  <c r="D9" i="6"/>
  <c r="D8" i="6"/>
  <c r="D7" i="6"/>
  <c r="K13" i="7"/>
  <c r="M13" i="7"/>
  <c r="Q12" i="7"/>
  <c r="R12" i="7" s="1"/>
  <c r="R21" i="42" s="1"/>
  <c r="Q11" i="7"/>
  <c r="R11" i="7" s="1"/>
  <c r="R20" i="42" s="1"/>
  <c r="Q9" i="7"/>
  <c r="R9" i="7" s="1"/>
  <c r="R19" i="42" s="1"/>
  <c r="Q8" i="7"/>
  <c r="R8" i="7" s="1"/>
  <c r="R18" i="42" s="1"/>
  <c r="Q7" i="7"/>
  <c r="R7" i="7" s="1"/>
  <c r="R17" i="42" s="1"/>
  <c r="AF12" i="7"/>
  <c r="AF11" i="7"/>
  <c r="AF10" i="7"/>
  <c r="AF9" i="7"/>
  <c r="AF8" i="7"/>
  <c r="AF7" i="7"/>
  <c r="AD12" i="7"/>
  <c r="AD11" i="7"/>
  <c r="AD10" i="7"/>
  <c r="AD9" i="7"/>
  <c r="AD8" i="7"/>
  <c r="AD7" i="7"/>
  <c r="AB12" i="7"/>
  <c r="AB11" i="7"/>
  <c r="AB10" i="7"/>
  <c r="AB9" i="7"/>
  <c r="AB8" i="7"/>
  <c r="AB7" i="7"/>
  <c r="X12" i="7"/>
  <c r="X11" i="7"/>
  <c r="X10" i="7"/>
  <c r="X9" i="7"/>
  <c r="X8" i="7"/>
  <c r="X7" i="7"/>
  <c r="V12" i="7"/>
  <c r="V11" i="7"/>
  <c r="V10" i="7"/>
  <c r="V9" i="7"/>
  <c r="V8" i="7"/>
  <c r="V7" i="7"/>
  <c r="T12" i="7"/>
  <c r="T11" i="7"/>
  <c r="T10" i="7"/>
  <c r="T9" i="7"/>
  <c r="T8" i="7"/>
  <c r="T7" i="7"/>
  <c r="P12" i="7"/>
  <c r="P11" i="7"/>
  <c r="P10" i="7"/>
  <c r="P9" i="7"/>
  <c r="P8" i="7"/>
  <c r="P7" i="7"/>
  <c r="N12" i="7"/>
  <c r="N11" i="7"/>
  <c r="N10" i="7"/>
  <c r="N9" i="7"/>
  <c r="N8" i="7"/>
  <c r="N7" i="7"/>
  <c r="L12" i="7"/>
  <c r="L11" i="7"/>
  <c r="L10" i="7"/>
  <c r="L9" i="7"/>
  <c r="L8" i="7"/>
  <c r="L7" i="7"/>
  <c r="H12" i="7"/>
  <c r="H11" i="7"/>
  <c r="H10" i="7"/>
  <c r="H9" i="7"/>
  <c r="H8" i="7"/>
  <c r="H7" i="7"/>
  <c r="F12" i="7"/>
  <c r="F11" i="7"/>
  <c r="F10" i="7"/>
  <c r="F9" i="7"/>
  <c r="F8" i="7"/>
  <c r="F7" i="7"/>
  <c r="D12" i="7"/>
  <c r="D11" i="7"/>
  <c r="D10" i="7"/>
  <c r="D9" i="7"/>
  <c r="D8" i="7"/>
  <c r="D7" i="7"/>
  <c r="K18" i="41"/>
  <c r="M18" i="41"/>
  <c r="Q17" i="41"/>
  <c r="R17" i="41" s="1"/>
  <c r="R77" i="42" s="1"/>
  <c r="Q16" i="41"/>
  <c r="R16" i="41" s="1"/>
  <c r="R76" i="42" s="1"/>
  <c r="Q15" i="41"/>
  <c r="R15" i="41" s="1"/>
  <c r="R75" i="42" s="1"/>
  <c r="Q14" i="41"/>
  <c r="R14" i="41" s="1"/>
  <c r="R74" i="42" s="1"/>
  <c r="Q13" i="41"/>
  <c r="R13" i="41" s="1"/>
  <c r="R73" i="42" s="1"/>
  <c r="Q12" i="41"/>
  <c r="R12" i="41" s="1"/>
  <c r="R72" i="42" s="1"/>
  <c r="Q11" i="41"/>
  <c r="R11" i="41" s="1"/>
  <c r="R71" i="42" s="1"/>
  <c r="Q10" i="41"/>
  <c r="R10" i="41" s="1"/>
  <c r="R70" i="42" s="1"/>
  <c r="Q9" i="41"/>
  <c r="R9" i="41" s="1"/>
  <c r="R69" i="42" s="1"/>
  <c r="Q8" i="41"/>
  <c r="R8" i="41" s="1"/>
  <c r="R68" i="42" s="1"/>
  <c r="Q7" i="41"/>
  <c r="R7" i="41" s="1"/>
  <c r="R67" i="42" s="1"/>
  <c r="AF17" i="41"/>
  <c r="AF16" i="41"/>
  <c r="AF15" i="41"/>
  <c r="AF14" i="41"/>
  <c r="AF13" i="41"/>
  <c r="AF12" i="41"/>
  <c r="AF11" i="41"/>
  <c r="AF10" i="41"/>
  <c r="AF9" i="41"/>
  <c r="AF8" i="41"/>
  <c r="AF7" i="41"/>
  <c r="AD17" i="41"/>
  <c r="AD16" i="41"/>
  <c r="AD15" i="41"/>
  <c r="AD14" i="41"/>
  <c r="AD13" i="41"/>
  <c r="AD12" i="41"/>
  <c r="AD11" i="41"/>
  <c r="AD10" i="41"/>
  <c r="AD9" i="41"/>
  <c r="AD8" i="41"/>
  <c r="AD7" i="41"/>
  <c r="AB17" i="41"/>
  <c r="AB16" i="41"/>
  <c r="AB15" i="41"/>
  <c r="AB14" i="41"/>
  <c r="AB13" i="41"/>
  <c r="AB12" i="41"/>
  <c r="AB11" i="41"/>
  <c r="AB10" i="41"/>
  <c r="AB9" i="41"/>
  <c r="AB8" i="41"/>
  <c r="AB7" i="41"/>
  <c r="X17" i="41"/>
  <c r="X16" i="41"/>
  <c r="X15" i="41"/>
  <c r="X14" i="41"/>
  <c r="X13" i="41"/>
  <c r="X12" i="41"/>
  <c r="X11" i="41"/>
  <c r="X10" i="41"/>
  <c r="X9" i="41"/>
  <c r="X8" i="41"/>
  <c r="X7" i="41"/>
  <c r="V17" i="41"/>
  <c r="V16" i="41"/>
  <c r="V15" i="41"/>
  <c r="V14" i="41"/>
  <c r="V13" i="41"/>
  <c r="V12" i="41"/>
  <c r="V11" i="41"/>
  <c r="V10" i="41"/>
  <c r="V9" i="41"/>
  <c r="V8" i="41"/>
  <c r="V7" i="41"/>
  <c r="T17" i="41"/>
  <c r="T16" i="41"/>
  <c r="T15" i="41"/>
  <c r="T14" i="41"/>
  <c r="T13" i="41"/>
  <c r="T12" i="41"/>
  <c r="T11" i="41"/>
  <c r="T10" i="41"/>
  <c r="T9" i="41"/>
  <c r="T8" i="41"/>
  <c r="T7" i="41"/>
  <c r="P17" i="41"/>
  <c r="P16" i="41"/>
  <c r="P15" i="41"/>
  <c r="P14" i="41"/>
  <c r="P13" i="41"/>
  <c r="P12" i="41"/>
  <c r="P11" i="41"/>
  <c r="P10" i="41"/>
  <c r="P9" i="41"/>
  <c r="P8" i="41"/>
  <c r="P7" i="41"/>
  <c r="N17" i="41"/>
  <c r="N16" i="41"/>
  <c r="N15" i="41"/>
  <c r="N14" i="41"/>
  <c r="N13" i="41"/>
  <c r="N12" i="41"/>
  <c r="N11" i="41"/>
  <c r="N10" i="41"/>
  <c r="N9" i="41"/>
  <c r="N8" i="41"/>
  <c r="N7" i="41"/>
  <c r="L17" i="41"/>
  <c r="L16" i="41"/>
  <c r="L15" i="41"/>
  <c r="L14" i="41"/>
  <c r="L13" i="41"/>
  <c r="L12" i="41"/>
  <c r="L11" i="41"/>
  <c r="L10" i="41"/>
  <c r="L9" i="41"/>
  <c r="L8" i="41"/>
  <c r="L7" i="41"/>
  <c r="H17" i="41"/>
  <c r="H16" i="41"/>
  <c r="H15" i="41"/>
  <c r="H14" i="41"/>
  <c r="H13" i="41"/>
  <c r="H12" i="41"/>
  <c r="H11" i="41"/>
  <c r="H10" i="41"/>
  <c r="H9" i="41"/>
  <c r="H8" i="41"/>
  <c r="H7" i="41"/>
  <c r="F17" i="41"/>
  <c r="F16" i="41"/>
  <c r="F15" i="41"/>
  <c r="F14" i="41"/>
  <c r="F13" i="41"/>
  <c r="F12" i="41"/>
  <c r="F11" i="41"/>
  <c r="F10" i="41"/>
  <c r="F9" i="41"/>
  <c r="F8" i="41"/>
  <c r="F7" i="41"/>
  <c r="D17" i="41"/>
  <c r="D16" i="41"/>
  <c r="D15" i="41"/>
  <c r="D14" i="41"/>
  <c r="D13" i="41"/>
  <c r="D12" i="41"/>
  <c r="D11" i="41"/>
  <c r="D10" i="41"/>
  <c r="D9" i="41"/>
  <c r="D8" i="41"/>
  <c r="D7" i="41"/>
  <c r="K16" i="25"/>
  <c r="M16" i="25"/>
  <c r="Q15" i="25"/>
  <c r="R15" i="25" s="1"/>
  <c r="R62" i="42" s="1"/>
  <c r="Q14" i="25"/>
  <c r="R14" i="25" s="1"/>
  <c r="R61" i="42" s="1"/>
  <c r="Q13" i="25"/>
  <c r="R13" i="25" s="1"/>
  <c r="R60" i="42" s="1"/>
  <c r="Q12" i="25"/>
  <c r="R12" i="25" s="1"/>
  <c r="R59" i="42" s="1"/>
  <c r="Q11" i="25"/>
  <c r="R11" i="25" s="1"/>
  <c r="R58" i="42" s="1"/>
  <c r="Q10" i="25"/>
  <c r="R10" i="25" s="1"/>
  <c r="R57" i="42" s="1"/>
  <c r="Q9" i="25"/>
  <c r="R9" i="25" s="1"/>
  <c r="R56" i="42" s="1"/>
  <c r="Q8" i="25"/>
  <c r="R8" i="25" s="1"/>
  <c r="R55" i="42" s="1"/>
  <c r="Q7" i="25"/>
  <c r="R7" i="25" s="1"/>
  <c r="R54" i="42" s="1"/>
  <c r="AF15" i="25"/>
  <c r="AF14" i="25"/>
  <c r="AF13" i="25"/>
  <c r="AF12" i="25"/>
  <c r="AF11" i="25"/>
  <c r="AF10" i="25"/>
  <c r="AF9" i="25"/>
  <c r="AF8" i="25"/>
  <c r="AF7" i="25"/>
  <c r="AD15" i="25"/>
  <c r="AD14" i="25"/>
  <c r="AD13" i="25"/>
  <c r="AD12" i="25"/>
  <c r="AD11" i="25"/>
  <c r="AD10" i="25"/>
  <c r="AD9" i="25"/>
  <c r="AD8" i="25"/>
  <c r="AD7" i="25"/>
  <c r="AB15" i="25"/>
  <c r="AB14" i="25"/>
  <c r="AB13" i="25"/>
  <c r="AB12" i="25"/>
  <c r="AB11" i="25"/>
  <c r="AB10" i="25"/>
  <c r="AB9" i="25"/>
  <c r="AB8" i="25"/>
  <c r="AB7" i="25"/>
  <c r="X15" i="25"/>
  <c r="X14" i="25"/>
  <c r="X13" i="25"/>
  <c r="X12" i="25"/>
  <c r="X11" i="25"/>
  <c r="X10" i="25"/>
  <c r="X9" i="25"/>
  <c r="X8" i="25"/>
  <c r="X7" i="25"/>
  <c r="V15" i="25"/>
  <c r="V14" i="25"/>
  <c r="V13" i="25"/>
  <c r="V12" i="25"/>
  <c r="V11" i="25"/>
  <c r="V10" i="25"/>
  <c r="V9" i="25"/>
  <c r="V8" i="25"/>
  <c r="V7" i="25"/>
  <c r="T15" i="25"/>
  <c r="T14" i="25"/>
  <c r="T13" i="25"/>
  <c r="T12" i="25"/>
  <c r="T11" i="25"/>
  <c r="T10" i="25"/>
  <c r="T9" i="25"/>
  <c r="T8" i="25"/>
  <c r="T7" i="25"/>
  <c r="P15" i="25"/>
  <c r="P14" i="25"/>
  <c r="P13" i="25"/>
  <c r="P12" i="25"/>
  <c r="P11" i="25"/>
  <c r="P10" i="25"/>
  <c r="P9" i="25"/>
  <c r="P8" i="25"/>
  <c r="P7" i="25"/>
  <c r="N15" i="25"/>
  <c r="N14" i="25"/>
  <c r="N13" i="25"/>
  <c r="N12" i="25"/>
  <c r="N11" i="25"/>
  <c r="N10" i="25"/>
  <c r="N9" i="25"/>
  <c r="N8" i="25"/>
  <c r="N7" i="25"/>
  <c r="L15" i="25"/>
  <c r="L14" i="25"/>
  <c r="L13" i="25"/>
  <c r="L12" i="25"/>
  <c r="L11" i="25"/>
  <c r="L10" i="25"/>
  <c r="L9" i="25"/>
  <c r="L8" i="25"/>
  <c r="L7" i="25"/>
  <c r="H15" i="25"/>
  <c r="H14" i="25"/>
  <c r="H13" i="25"/>
  <c r="H12" i="25"/>
  <c r="H11" i="25"/>
  <c r="H10" i="25"/>
  <c r="H9" i="25"/>
  <c r="H8" i="25"/>
  <c r="H7" i="25"/>
  <c r="F15" i="25"/>
  <c r="F14" i="25"/>
  <c r="F13" i="25"/>
  <c r="F12" i="25"/>
  <c r="F11" i="25"/>
  <c r="F10" i="25"/>
  <c r="F9" i="25"/>
  <c r="F8" i="25"/>
  <c r="F7" i="25"/>
  <c r="D15" i="25"/>
  <c r="D14" i="25"/>
  <c r="D13" i="25"/>
  <c r="D12" i="25"/>
  <c r="D11" i="25"/>
  <c r="D10" i="25"/>
  <c r="D9" i="25"/>
  <c r="D8" i="25"/>
  <c r="D7" i="25"/>
  <c r="K18" i="8"/>
  <c r="M18" i="8"/>
  <c r="Q17" i="8"/>
  <c r="R17" i="8" s="1"/>
  <c r="Q16" i="8"/>
  <c r="R16" i="8" s="1"/>
  <c r="Q15" i="8"/>
  <c r="R15" i="8" s="1"/>
  <c r="R49" i="42" s="1"/>
  <c r="Q13" i="8"/>
  <c r="R13" i="8" s="1"/>
  <c r="R48" i="42" s="1"/>
  <c r="Q12" i="8"/>
  <c r="R12" i="8" s="1"/>
  <c r="Q11" i="8"/>
  <c r="R11" i="8" s="1"/>
  <c r="Q10" i="8"/>
  <c r="R10" i="8" s="1"/>
  <c r="Q9" i="8"/>
  <c r="R9" i="8" s="1"/>
  <c r="R44" i="42" s="1"/>
  <c r="Q8" i="8"/>
  <c r="R8" i="8" s="1"/>
  <c r="R43" i="42" s="1"/>
  <c r="Q7" i="8"/>
  <c r="R7" i="8" s="1"/>
  <c r="AF17" i="8"/>
  <c r="AF16" i="8"/>
  <c r="AF15" i="8"/>
  <c r="AF14" i="8"/>
  <c r="AF13" i="8"/>
  <c r="AF12" i="8"/>
  <c r="AF11" i="8"/>
  <c r="AF10" i="8"/>
  <c r="AF9" i="8"/>
  <c r="AF8" i="8"/>
  <c r="AF7" i="8"/>
  <c r="AD17" i="8"/>
  <c r="AD16" i="8"/>
  <c r="AD15" i="8"/>
  <c r="AD14" i="8"/>
  <c r="AD13" i="8"/>
  <c r="AD12" i="8"/>
  <c r="AD11" i="8"/>
  <c r="AD10" i="8"/>
  <c r="AD9" i="8"/>
  <c r="AD8" i="8"/>
  <c r="AD7" i="8"/>
  <c r="AB17" i="8"/>
  <c r="AB16" i="8"/>
  <c r="AB15" i="8"/>
  <c r="AB14" i="8"/>
  <c r="AB13" i="8"/>
  <c r="AB12" i="8"/>
  <c r="AB11" i="8"/>
  <c r="AB10" i="8"/>
  <c r="AB9" i="8"/>
  <c r="AB8" i="8"/>
  <c r="AB7" i="8"/>
  <c r="X17" i="8"/>
  <c r="X16" i="8"/>
  <c r="X15" i="8"/>
  <c r="X14" i="8"/>
  <c r="X13" i="8"/>
  <c r="X12" i="8"/>
  <c r="X11" i="8"/>
  <c r="X10" i="8"/>
  <c r="X9" i="8"/>
  <c r="X8" i="8"/>
  <c r="X7" i="8"/>
  <c r="V17" i="8"/>
  <c r="V16" i="8"/>
  <c r="V15" i="8"/>
  <c r="V14" i="8"/>
  <c r="V13" i="8"/>
  <c r="V12" i="8"/>
  <c r="V11" i="8"/>
  <c r="V10" i="8"/>
  <c r="V9" i="8"/>
  <c r="V8" i="8"/>
  <c r="V7" i="8"/>
  <c r="T17" i="8"/>
  <c r="T16" i="8"/>
  <c r="T15" i="8"/>
  <c r="T14" i="8"/>
  <c r="T13" i="8"/>
  <c r="T12" i="8"/>
  <c r="T11" i="8"/>
  <c r="T10" i="8"/>
  <c r="T9" i="8"/>
  <c r="T8" i="8"/>
  <c r="T7" i="8"/>
  <c r="P17" i="8"/>
  <c r="P16" i="8"/>
  <c r="P15" i="8"/>
  <c r="P14" i="8"/>
  <c r="P13" i="8"/>
  <c r="P12" i="8"/>
  <c r="P11" i="8"/>
  <c r="P10" i="8"/>
  <c r="P9" i="8"/>
  <c r="P8" i="8"/>
  <c r="P7" i="8"/>
  <c r="N17" i="8"/>
  <c r="N16" i="8"/>
  <c r="N15" i="8"/>
  <c r="N14" i="8"/>
  <c r="N13" i="8"/>
  <c r="N48" i="42" s="1"/>
  <c r="N12" i="8"/>
  <c r="N11" i="8"/>
  <c r="N10" i="8"/>
  <c r="N9" i="8"/>
  <c r="N8" i="8"/>
  <c r="N7" i="8"/>
  <c r="L17" i="8"/>
  <c r="L16" i="8"/>
  <c r="L15" i="8"/>
  <c r="L14" i="8"/>
  <c r="L13" i="8"/>
  <c r="L12" i="8"/>
  <c r="L11" i="8"/>
  <c r="L10" i="8"/>
  <c r="L9" i="8"/>
  <c r="L8" i="8"/>
  <c r="L7" i="8"/>
  <c r="H17" i="8"/>
  <c r="H16" i="8"/>
  <c r="H15" i="8"/>
  <c r="H14" i="8"/>
  <c r="H13" i="8"/>
  <c r="H12" i="8"/>
  <c r="H11" i="8"/>
  <c r="H10" i="8"/>
  <c r="H9" i="8"/>
  <c r="H8" i="8"/>
  <c r="H7" i="8"/>
  <c r="F17" i="8"/>
  <c r="F16" i="8"/>
  <c r="F15" i="8"/>
  <c r="F14" i="8"/>
  <c r="F13" i="8"/>
  <c r="F12" i="8"/>
  <c r="F11" i="8"/>
  <c r="F10" i="8"/>
  <c r="F9" i="8"/>
  <c r="F8" i="8"/>
  <c r="F7" i="8"/>
  <c r="D17" i="8"/>
  <c r="D16" i="8"/>
  <c r="D15" i="8"/>
  <c r="D14" i="8"/>
  <c r="D13" i="8"/>
  <c r="D12" i="8"/>
  <c r="D11" i="8"/>
  <c r="D10" i="8"/>
  <c r="D9" i="8"/>
  <c r="D8" i="8"/>
  <c r="D7" i="8"/>
  <c r="I13" i="3"/>
  <c r="J13" i="3"/>
  <c r="I11" i="3"/>
  <c r="J11" i="3" s="1"/>
  <c r="I10" i="3"/>
  <c r="J10" i="3" s="1"/>
  <c r="I9" i="3"/>
  <c r="J9" i="3" s="1"/>
  <c r="I8" i="3"/>
  <c r="J8" i="3" s="1"/>
  <c r="I7" i="3"/>
  <c r="J7" i="3" s="1"/>
  <c r="Q11" i="3"/>
  <c r="R11" i="3" s="1"/>
  <c r="Q10" i="3"/>
  <c r="R10" i="3" s="1"/>
  <c r="Q9" i="3"/>
  <c r="R9" i="3" s="1"/>
  <c r="R37" i="42" s="1"/>
  <c r="Q8" i="3"/>
  <c r="R8" i="3" s="1"/>
  <c r="R36" i="42" s="1"/>
  <c r="Q7" i="3"/>
  <c r="R7" i="3" s="1"/>
  <c r="R35" i="42" s="1"/>
  <c r="Y11" i="3"/>
  <c r="Z11" i="3" s="1"/>
  <c r="Y10" i="3"/>
  <c r="Z10" i="3" s="1"/>
  <c r="Y9" i="3"/>
  <c r="Z9" i="3" s="1"/>
  <c r="Y8" i="3"/>
  <c r="Z8" i="3" s="1"/>
  <c r="Y7" i="3"/>
  <c r="Z7" i="3" s="1"/>
  <c r="AG11" i="3"/>
  <c r="AH11" i="3"/>
  <c r="AG10" i="3"/>
  <c r="AH10" i="3"/>
  <c r="AG9" i="3"/>
  <c r="AH9" i="3"/>
  <c r="AG8" i="3"/>
  <c r="AH8" i="3"/>
  <c r="AF11" i="3"/>
  <c r="AF10" i="3"/>
  <c r="AF9" i="3"/>
  <c r="AF8" i="3"/>
  <c r="AF7" i="3"/>
  <c r="AD11" i="3"/>
  <c r="AD10" i="3"/>
  <c r="AD9" i="3"/>
  <c r="AD8" i="3"/>
  <c r="AD7" i="3"/>
  <c r="AB11" i="3"/>
  <c r="AB10" i="3"/>
  <c r="AB9" i="3"/>
  <c r="AB8" i="3"/>
  <c r="AB7" i="3"/>
  <c r="X11" i="3"/>
  <c r="X10" i="3"/>
  <c r="X9" i="3"/>
  <c r="X8" i="3"/>
  <c r="X7" i="3"/>
  <c r="V11" i="3"/>
  <c r="V10" i="3"/>
  <c r="V9" i="3"/>
  <c r="V8" i="3"/>
  <c r="V7" i="3"/>
  <c r="T11" i="3"/>
  <c r="T10" i="3"/>
  <c r="T9" i="3"/>
  <c r="T8" i="3"/>
  <c r="T7" i="3"/>
  <c r="P11" i="3"/>
  <c r="P10" i="3"/>
  <c r="P9" i="3"/>
  <c r="P8" i="3"/>
  <c r="P7" i="3"/>
  <c r="N13" i="3"/>
  <c r="N11" i="3"/>
  <c r="N10" i="3"/>
  <c r="N9" i="3"/>
  <c r="N8" i="3"/>
  <c r="N7" i="3"/>
  <c r="L13" i="3"/>
  <c r="L11" i="3"/>
  <c r="L10" i="3"/>
  <c r="L9" i="3"/>
  <c r="L8" i="3"/>
  <c r="L7" i="3"/>
  <c r="H13" i="3"/>
  <c r="H11" i="3"/>
  <c r="H10" i="3"/>
  <c r="H9" i="3"/>
  <c r="H8" i="3"/>
  <c r="H7" i="3"/>
  <c r="F13" i="3"/>
  <c r="F11" i="3"/>
  <c r="F10" i="3"/>
  <c r="F9" i="3"/>
  <c r="F8" i="3"/>
  <c r="F7" i="3"/>
  <c r="D13" i="3"/>
  <c r="D11" i="3"/>
  <c r="D10" i="3"/>
  <c r="D9" i="3"/>
  <c r="D8" i="3"/>
  <c r="D7" i="3"/>
  <c r="K12" i="2"/>
  <c r="M12" i="2"/>
  <c r="Q11" i="2"/>
  <c r="R11" i="2" s="1"/>
  <c r="R30" i="42" s="1"/>
  <c r="Q10" i="2"/>
  <c r="R10" i="2"/>
  <c r="Q9" i="2"/>
  <c r="R9" i="2" s="1"/>
  <c r="R28" i="42" s="1"/>
  <c r="Q8" i="2"/>
  <c r="R8" i="2" s="1"/>
  <c r="R27" i="42" s="1"/>
  <c r="Q7" i="2"/>
  <c r="R7" i="2"/>
  <c r="AF11" i="2"/>
  <c r="AF10" i="2"/>
  <c r="AF9" i="2"/>
  <c r="AF8" i="2"/>
  <c r="AF7" i="2"/>
  <c r="AD11" i="2"/>
  <c r="AD10" i="2"/>
  <c r="AD9" i="2"/>
  <c r="AD8" i="2"/>
  <c r="AD7" i="2"/>
  <c r="AB11" i="2"/>
  <c r="AB10" i="2"/>
  <c r="AB9" i="2"/>
  <c r="AB8" i="2"/>
  <c r="AB7" i="2"/>
  <c r="X11" i="2"/>
  <c r="X10" i="2"/>
  <c r="X9" i="2"/>
  <c r="X8" i="2"/>
  <c r="X7" i="2"/>
  <c r="V11" i="2"/>
  <c r="V10" i="2"/>
  <c r="V9" i="2"/>
  <c r="V8" i="2"/>
  <c r="V7" i="2"/>
  <c r="T11" i="2"/>
  <c r="T10" i="2"/>
  <c r="T9" i="2"/>
  <c r="T8" i="2"/>
  <c r="T7" i="2"/>
  <c r="P11" i="2"/>
  <c r="P10" i="2"/>
  <c r="P29" i="42" s="1"/>
  <c r="P9" i="2"/>
  <c r="P8" i="2"/>
  <c r="P7" i="2"/>
  <c r="N11" i="2"/>
  <c r="N10" i="2"/>
  <c r="N9" i="2"/>
  <c r="N8" i="2"/>
  <c r="N7" i="2"/>
  <c r="L11" i="2"/>
  <c r="L10" i="2"/>
  <c r="L9" i="2"/>
  <c r="L8" i="2"/>
  <c r="L7" i="2"/>
  <c r="H11" i="2"/>
  <c r="H10" i="2"/>
  <c r="H9" i="2"/>
  <c r="H8" i="2"/>
  <c r="H7" i="2"/>
  <c r="F11" i="2"/>
  <c r="F10" i="2"/>
  <c r="F9" i="2"/>
  <c r="F8" i="2"/>
  <c r="F7" i="2"/>
  <c r="D11" i="2"/>
  <c r="D10" i="2"/>
  <c r="D9" i="2"/>
  <c r="D8" i="2"/>
  <c r="D7" i="2"/>
  <c r="K12" i="19"/>
  <c r="M12" i="19"/>
  <c r="Q11" i="19"/>
  <c r="R11" i="19" s="1"/>
  <c r="R12" i="42" s="1"/>
  <c r="Q10" i="19"/>
  <c r="R10" i="19" s="1"/>
  <c r="R11" i="42" s="1"/>
  <c r="Q9" i="19"/>
  <c r="R9" i="19" s="1"/>
  <c r="R10" i="42" s="1"/>
  <c r="Q8" i="19"/>
  <c r="R8" i="19" s="1"/>
  <c r="R9" i="42" s="1"/>
  <c r="Q7" i="19"/>
  <c r="R7" i="19" s="1"/>
  <c r="R8" i="42" s="1"/>
  <c r="AF11" i="19"/>
  <c r="AF10" i="19"/>
  <c r="AF9" i="19"/>
  <c r="AF8" i="19"/>
  <c r="AF7" i="19"/>
  <c r="AD11" i="19"/>
  <c r="AD10" i="19"/>
  <c r="AD9" i="19"/>
  <c r="AD8" i="19"/>
  <c r="AD7" i="19"/>
  <c r="AB11" i="19"/>
  <c r="AB10" i="19"/>
  <c r="AB9" i="19"/>
  <c r="AB8" i="19"/>
  <c r="AB7" i="19"/>
  <c r="X11" i="19"/>
  <c r="X10" i="19"/>
  <c r="X9" i="19"/>
  <c r="X8" i="19"/>
  <c r="X7" i="19"/>
  <c r="V11" i="19"/>
  <c r="V10" i="19"/>
  <c r="V9" i="19"/>
  <c r="V8" i="19"/>
  <c r="V7" i="19"/>
  <c r="T11" i="19"/>
  <c r="T10" i="19"/>
  <c r="T9" i="19"/>
  <c r="T8" i="19"/>
  <c r="T7" i="19"/>
  <c r="P11" i="19"/>
  <c r="P10" i="19"/>
  <c r="P9" i="19"/>
  <c r="P8" i="19"/>
  <c r="P7" i="19"/>
  <c r="N11" i="19"/>
  <c r="N10" i="19"/>
  <c r="N9" i="19"/>
  <c r="N8" i="19"/>
  <c r="N7" i="19"/>
  <c r="L11" i="19"/>
  <c r="L10" i="19"/>
  <c r="L9" i="19"/>
  <c r="L8" i="19"/>
  <c r="L7" i="19"/>
  <c r="H11" i="19"/>
  <c r="H10" i="19"/>
  <c r="H9" i="19"/>
  <c r="H8" i="19"/>
  <c r="H7" i="19"/>
  <c r="F11" i="19"/>
  <c r="F10" i="19"/>
  <c r="F9" i="19"/>
  <c r="F8" i="19"/>
  <c r="F7" i="19"/>
  <c r="D11" i="19"/>
  <c r="D10" i="19"/>
  <c r="D9" i="19"/>
  <c r="D8" i="19"/>
  <c r="D7" i="19"/>
  <c r="K10" i="43"/>
  <c r="M10" i="43"/>
  <c r="Q9" i="43"/>
  <c r="R9" i="43" s="1"/>
  <c r="Q8" i="43"/>
  <c r="R8" i="43" s="1"/>
  <c r="Q7" i="43"/>
  <c r="R7" i="43" s="1"/>
  <c r="AF9" i="43"/>
  <c r="AF8" i="43"/>
  <c r="AF7" i="43"/>
  <c r="AD9" i="43"/>
  <c r="AD8" i="43"/>
  <c r="AD7" i="43"/>
  <c r="AB9" i="43"/>
  <c r="AB8" i="43"/>
  <c r="AB7" i="43"/>
  <c r="X9" i="43"/>
  <c r="X8" i="43"/>
  <c r="X7" i="43"/>
  <c r="V9" i="43"/>
  <c r="V8" i="43"/>
  <c r="V7" i="43"/>
  <c r="T9" i="43"/>
  <c r="T8" i="43"/>
  <c r="T7" i="43"/>
  <c r="P9" i="43"/>
  <c r="P8" i="43"/>
  <c r="P7" i="43"/>
  <c r="N9" i="43"/>
  <c r="N8" i="43"/>
  <c r="N7" i="43"/>
  <c r="L9" i="43"/>
  <c r="L8" i="43"/>
  <c r="L7" i="43"/>
  <c r="H9" i="43"/>
  <c r="H8" i="43"/>
  <c r="H7" i="43"/>
  <c r="F9" i="43"/>
  <c r="F8" i="43"/>
  <c r="F7" i="43"/>
  <c r="D9" i="43"/>
  <c r="D8" i="43"/>
  <c r="D7" i="43"/>
  <c r="Q7" i="44"/>
  <c r="R7" i="44" s="1"/>
  <c r="K16" i="44"/>
  <c r="M16" i="44"/>
  <c r="Q15" i="44"/>
  <c r="R15" i="44"/>
  <c r="Q14" i="44"/>
  <c r="R14" i="44" s="1"/>
  <c r="Q13" i="44"/>
  <c r="R13" i="44" s="1"/>
  <c r="Q12" i="44"/>
  <c r="R12" i="44" s="1"/>
  <c r="Q11" i="44"/>
  <c r="R11" i="44" s="1"/>
  <c r="Q10" i="44"/>
  <c r="R10" i="44" s="1"/>
  <c r="Q9" i="44"/>
  <c r="R9" i="44" s="1"/>
  <c r="Q8" i="44"/>
  <c r="R8" i="44" s="1"/>
  <c r="AF15" i="44"/>
  <c r="AF14" i="44"/>
  <c r="AF13" i="44"/>
  <c r="AF12" i="44"/>
  <c r="AF11" i="44"/>
  <c r="AF10" i="44"/>
  <c r="AF9" i="44"/>
  <c r="AF8" i="44"/>
  <c r="AF7" i="44"/>
  <c r="AD15" i="44"/>
  <c r="AD14" i="44"/>
  <c r="AD13" i="44"/>
  <c r="AD12" i="44"/>
  <c r="AD11" i="44"/>
  <c r="AD10" i="44"/>
  <c r="AD9" i="44"/>
  <c r="AD8" i="44"/>
  <c r="AD7" i="44"/>
  <c r="AB15" i="44"/>
  <c r="AB14" i="44"/>
  <c r="AB13" i="44"/>
  <c r="AB12" i="44"/>
  <c r="AB11" i="44"/>
  <c r="AB10" i="44"/>
  <c r="AB9" i="44"/>
  <c r="AB8" i="44"/>
  <c r="AB7" i="44"/>
  <c r="X15" i="44"/>
  <c r="X14" i="44"/>
  <c r="X13" i="44"/>
  <c r="X12" i="44"/>
  <c r="X11" i="44"/>
  <c r="X10" i="44"/>
  <c r="X9" i="44"/>
  <c r="X8" i="44"/>
  <c r="X7" i="44"/>
  <c r="V15" i="44"/>
  <c r="V14" i="44"/>
  <c r="V13" i="44"/>
  <c r="V12" i="44"/>
  <c r="V11" i="44"/>
  <c r="V10" i="44"/>
  <c r="V9" i="44"/>
  <c r="V8" i="44"/>
  <c r="V7" i="44"/>
  <c r="T15" i="44"/>
  <c r="T14" i="44"/>
  <c r="T13" i="44"/>
  <c r="T12" i="44"/>
  <c r="T11" i="44"/>
  <c r="T10" i="44"/>
  <c r="T9" i="44"/>
  <c r="T8" i="44"/>
  <c r="T7" i="44"/>
  <c r="P15" i="44"/>
  <c r="P14" i="44"/>
  <c r="P13" i="44"/>
  <c r="P12" i="44"/>
  <c r="P11" i="44"/>
  <c r="P10" i="44"/>
  <c r="P9" i="44"/>
  <c r="P8" i="44"/>
  <c r="P7" i="44"/>
  <c r="N15" i="44"/>
  <c r="N14" i="44"/>
  <c r="N13" i="44"/>
  <c r="N12" i="44"/>
  <c r="N11" i="44"/>
  <c r="N10" i="44"/>
  <c r="N9" i="44"/>
  <c r="N8" i="44"/>
  <c r="N7" i="44"/>
  <c r="L15" i="44"/>
  <c r="L14" i="44"/>
  <c r="L13" i="44"/>
  <c r="L12" i="44"/>
  <c r="L11" i="44"/>
  <c r="L10" i="44"/>
  <c r="L9" i="44"/>
  <c r="L8" i="44"/>
  <c r="L7" i="44"/>
  <c r="H15" i="44"/>
  <c r="H14" i="44"/>
  <c r="H13" i="44"/>
  <c r="H12" i="44"/>
  <c r="H11" i="44"/>
  <c r="H10" i="44"/>
  <c r="H9" i="44"/>
  <c r="H8" i="44"/>
  <c r="H7" i="44"/>
  <c r="F15" i="44"/>
  <c r="F14" i="44"/>
  <c r="F13" i="44"/>
  <c r="F12" i="44"/>
  <c r="F11" i="44"/>
  <c r="F10" i="44"/>
  <c r="F9" i="44"/>
  <c r="F8" i="44"/>
  <c r="F7" i="44"/>
  <c r="D15" i="44"/>
  <c r="D14" i="44"/>
  <c r="D13" i="44"/>
  <c r="D12" i="44"/>
  <c r="D11" i="44"/>
  <c r="D10" i="44"/>
  <c r="D9" i="44"/>
  <c r="D8" i="44"/>
  <c r="D7" i="44"/>
  <c r="C36" i="8"/>
  <c r="E36" i="8"/>
  <c r="AG20" i="2"/>
  <c r="AH20" i="2" s="1"/>
  <c r="AF20" i="2"/>
  <c r="AD20" i="2"/>
  <c r="AB20" i="2"/>
  <c r="Y20" i="2"/>
  <c r="Z20" i="2"/>
  <c r="X20" i="2"/>
  <c r="V20" i="2"/>
  <c r="T20" i="2"/>
  <c r="Q20" i="2"/>
  <c r="R20" i="2" s="1"/>
  <c r="P20" i="2"/>
  <c r="N20" i="2"/>
  <c r="L20" i="2"/>
  <c r="I20" i="2"/>
  <c r="J20" i="2"/>
  <c r="H20" i="2"/>
  <c r="F20" i="2"/>
  <c r="D20" i="2"/>
  <c r="AE23" i="40"/>
  <c r="AF22" i="40"/>
  <c r="AG22" i="40"/>
  <c r="AH22" i="40" s="1"/>
  <c r="AC23" i="40"/>
  <c r="AD22" i="40"/>
  <c r="AA23" i="40"/>
  <c r="AB22" i="40"/>
  <c r="W23" i="40"/>
  <c r="X22" i="40"/>
  <c r="Y22" i="40"/>
  <c r="Z22" i="40" s="1"/>
  <c r="U23" i="40"/>
  <c r="V22" i="40"/>
  <c r="S23" i="40"/>
  <c r="T22" i="40"/>
  <c r="O23" i="40"/>
  <c r="P22" i="40"/>
  <c r="Q22" i="40"/>
  <c r="R22" i="40" s="1"/>
  <c r="M23" i="40"/>
  <c r="N22" i="40"/>
  <c r="K23" i="40"/>
  <c r="L22" i="40"/>
  <c r="G23" i="40"/>
  <c r="H22" i="40"/>
  <c r="I22" i="40"/>
  <c r="J22" i="40" s="1"/>
  <c r="E23" i="40"/>
  <c r="F22" i="40"/>
  <c r="C23" i="40"/>
  <c r="D22" i="40"/>
  <c r="B23" i="40"/>
  <c r="AF21" i="40"/>
  <c r="AG21" i="40"/>
  <c r="AH21" i="40" s="1"/>
  <c r="AD21" i="40"/>
  <c r="AB21" i="40"/>
  <c r="X21" i="40"/>
  <c r="Y21" i="40"/>
  <c r="Z21" i="40"/>
  <c r="V21" i="40"/>
  <c r="T21" i="40"/>
  <c r="P21" i="40"/>
  <c r="Q21" i="40"/>
  <c r="R21" i="40" s="1"/>
  <c r="N21" i="40"/>
  <c r="L21" i="40"/>
  <c r="H21" i="40"/>
  <c r="I21" i="40"/>
  <c r="J21" i="40"/>
  <c r="F21" i="40"/>
  <c r="D21" i="40"/>
  <c r="C161" i="42"/>
  <c r="B173" i="42"/>
  <c r="O20" i="45"/>
  <c r="M20" i="45"/>
  <c r="K20" i="45"/>
  <c r="G20" i="45"/>
  <c r="E20" i="45"/>
  <c r="C20" i="45"/>
  <c r="AG41" i="39"/>
  <c r="AH41" i="39" s="1"/>
  <c r="AG43" i="39"/>
  <c r="AH43" i="39" s="1"/>
  <c r="AG42" i="39"/>
  <c r="AH42" i="39" s="1"/>
  <c r="Y42" i="39"/>
  <c r="Z42" i="39" s="1"/>
  <c r="Y41" i="39"/>
  <c r="Z41" i="39" s="1"/>
  <c r="Y43" i="39"/>
  <c r="Z43" i="39" s="1"/>
  <c r="I41" i="39"/>
  <c r="J41" i="39" s="1"/>
  <c r="I42" i="39"/>
  <c r="J42" i="39" s="1"/>
  <c r="I43" i="39"/>
  <c r="J43" i="39" s="1"/>
  <c r="C44" i="39"/>
  <c r="D44" i="39" s="1"/>
  <c r="B44" i="39"/>
  <c r="C43" i="6"/>
  <c r="V29" i="5"/>
  <c r="V30" i="5"/>
  <c r="T29" i="5"/>
  <c r="T30" i="5"/>
  <c r="Q29" i="5"/>
  <c r="R29" i="5" s="1"/>
  <c r="Q30" i="5"/>
  <c r="R30" i="5" s="1"/>
  <c r="P29" i="5"/>
  <c r="P30" i="5"/>
  <c r="N29" i="5"/>
  <c r="N30" i="5"/>
  <c r="L29" i="5"/>
  <c r="L30" i="5"/>
  <c r="I30" i="5"/>
  <c r="J30" i="5" s="1"/>
  <c r="I29" i="5"/>
  <c r="J29" i="5" s="1"/>
  <c r="H29" i="5"/>
  <c r="H30" i="5"/>
  <c r="AG29" i="4"/>
  <c r="Y29" i="4"/>
  <c r="AH24" i="4"/>
  <c r="Y24" i="4"/>
  <c r="Z24" i="4"/>
  <c r="V24" i="4"/>
  <c r="T24" i="4"/>
  <c r="Q24" i="4"/>
  <c r="R24" i="4"/>
  <c r="P24" i="4"/>
  <c r="N24" i="4"/>
  <c r="L24" i="4"/>
  <c r="I24" i="4"/>
  <c r="J24" i="4" s="1"/>
  <c r="J40" i="4" s="1"/>
  <c r="H24" i="4"/>
  <c r="N20" i="7"/>
  <c r="P20" i="7"/>
  <c r="Q20" i="7"/>
  <c r="R20" i="7" s="1"/>
  <c r="L20" i="7"/>
  <c r="L19" i="7"/>
  <c r="H20" i="7"/>
  <c r="I20" i="7"/>
  <c r="J20" i="7"/>
  <c r="F20" i="7"/>
  <c r="D20" i="7"/>
  <c r="X34" i="8"/>
  <c r="AB34" i="8"/>
  <c r="AD34" i="8"/>
  <c r="AF34" i="8"/>
  <c r="D34" i="8"/>
  <c r="F34" i="8"/>
  <c r="H34" i="8"/>
  <c r="H35" i="8"/>
  <c r="P34" i="8"/>
  <c r="P35" i="8"/>
  <c r="N34" i="8"/>
  <c r="N35" i="8"/>
  <c r="L34" i="8"/>
  <c r="L35" i="8"/>
  <c r="I32" i="8"/>
  <c r="J32" i="8" s="1"/>
  <c r="I33" i="8"/>
  <c r="J33" i="8" s="1"/>
  <c r="I34" i="8"/>
  <c r="J34" i="8" s="1"/>
  <c r="I35" i="8"/>
  <c r="J35" i="8" s="1"/>
  <c r="D32" i="8"/>
  <c r="F32" i="8"/>
  <c r="H32" i="8"/>
  <c r="L32" i="8"/>
  <c r="N32" i="8"/>
  <c r="P32" i="8"/>
  <c r="Q32" i="8"/>
  <c r="R32" i="8" s="1"/>
  <c r="I16" i="8"/>
  <c r="J16" i="8" s="1"/>
  <c r="I17" i="8"/>
  <c r="J17" i="8" s="1"/>
  <c r="V23" i="2"/>
  <c r="V24" i="2"/>
  <c r="T23" i="2"/>
  <c r="T24" i="2"/>
  <c r="Q23" i="2"/>
  <c r="R23" i="2" s="1"/>
  <c r="Q24" i="2"/>
  <c r="R24" i="2" s="1"/>
  <c r="P23" i="2"/>
  <c r="P24" i="2"/>
  <c r="N23" i="2"/>
  <c r="N24" i="2"/>
  <c r="L23" i="2"/>
  <c r="L24" i="2"/>
  <c r="I23" i="2"/>
  <c r="J23" i="2" s="1"/>
  <c r="I24" i="2"/>
  <c r="J24" i="2" s="1"/>
  <c r="H23" i="2"/>
  <c r="H24" i="2"/>
  <c r="AE14" i="6"/>
  <c r="AE15" i="5"/>
  <c r="AE18" i="8"/>
  <c r="AE13" i="3"/>
  <c r="AF13" i="3" s="1"/>
  <c r="AE44" i="39"/>
  <c r="AF44" i="39" s="1"/>
  <c r="AC93" i="42"/>
  <c r="AC25" i="19"/>
  <c r="AC22" i="43"/>
  <c r="AD36" i="25"/>
  <c r="AD35" i="25"/>
  <c r="AC25" i="4"/>
  <c r="AC36" i="8"/>
  <c r="Y29" i="5"/>
  <c r="Z29" i="5" s="1"/>
  <c r="Y30" i="5"/>
  <c r="Z30" i="5" s="1"/>
  <c r="AC31" i="5"/>
  <c r="AC26" i="3"/>
  <c r="AC25" i="2"/>
  <c r="AC26" i="7"/>
  <c r="AC36" i="6"/>
  <c r="AC50" i="5"/>
  <c r="W31" i="5"/>
  <c r="AA31" i="5"/>
  <c r="AC44" i="39"/>
  <c r="AD44" i="39" s="1"/>
  <c r="AC15" i="5"/>
  <c r="AC18" i="8"/>
  <c r="AC13" i="3"/>
  <c r="AD13" i="3" s="1"/>
  <c r="AG15" i="44"/>
  <c r="AH15" i="44" s="1"/>
  <c r="AE20" i="45"/>
  <c r="AC20" i="45"/>
  <c r="AA20" i="45"/>
  <c r="W20" i="45"/>
  <c r="U20" i="45"/>
  <c r="S20" i="45"/>
  <c r="B20" i="45"/>
  <c r="D20" i="45"/>
  <c r="P20" i="45"/>
  <c r="AG19" i="45"/>
  <c r="AH19" i="45" s="1"/>
  <c r="AF19" i="45"/>
  <c r="AD19" i="45"/>
  <c r="AB19" i="45"/>
  <c r="Y19" i="45"/>
  <c r="Z19" i="45"/>
  <c r="X19" i="45"/>
  <c r="V19" i="45"/>
  <c r="T19" i="45"/>
  <c r="Q19" i="45"/>
  <c r="R19" i="45" s="1"/>
  <c r="P19" i="45"/>
  <c r="N19" i="45"/>
  <c r="L19" i="45"/>
  <c r="I19" i="45"/>
  <c r="J19" i="45"/>
  <c r="H19" i="45"/>
  <c r="F19" i="45"/>
  <c r="D19" i="45"/>
  <c r="AG18" i="45"/>
  <c r="AH18" i="45" s="1"/>
  <c r="AF18" i="45"/>
  <c r="AD18" i="45"/>
  <c r="AB18" i="45"/>
  <c r="Y18" i="45"/>
  <c r="Z18" i="45"/>
  <c r="X18" i="45"/>
  <c r="V18" i="45"/>
  <c r="T18" i="45"/>
  <c r="Q18" i="45"/>
  <c r="R18" i="45" s="1"/>
  <c r="P18" i="45"/>
  <c r="N18" i="45"/>
  <c r="L18" i="45"/>
  <c r="I18" i="45"/>
  <c r="J18" i="45"/>
  <c r="H18" i="45"/>
  <c r="F18" i="45"/>
  <c r="D18" i="45"/>
  <c r="AG17" i="45"/>
  <c r="AH17" i="45" s="1"/>
  <c r="AF17" i="45"/>
  <c r="AD17" i="45"/>
  <c r="AB17" i="45"/>
  <c r="Y17" i="45"/>
  <c r="Z17" i="45"/>
  <c r="X17" i="45"/>
  <c r="V17" i="45"/>
  <c r="T17" i="45"/>
  <c r="Q17" i="45"/>
  <c r="R17" i="45" s="1"/>
  <c r="P17" i="45"/>
  <c r="N17" i="45"/>
  <c r="L17" i="45"/>
  <c r="I17" i="45"/>
  <c r="J17" i="45"/>
  <c r="H17" i="45"/>
  <c r="F17" i="45"/>
  <c r="D17" i="45"/>
  <c r="AG16" i="45"/>
  <c r="AH16" i="45" s="1"/>
  <c r="AF16" i="45"/>
  <c r="AD16" i="45"/>
  <c r="AB16" i="45"/>
  <c r="Y16" i="45"/>
  <c r="Z16" i="45"/>
  <c r="X16" i="45"/>
  <c r="V16" i="45"/>
  <c r="T16" i="45"/>
  <c r="Q16" i="45"/>
  <c r="R16" i="45" s="1"/>
  <c r="P16" i="45"/>
  <c r="N16" i="45"/>
  <c r="L16" i="45"/>
  <c r="I16" i="45"/>
  <c r="J16" i="45"/>
  <c r="H16" i="45"/>
  <c r="F16" i="45"/>
  <c r="D16" i="45"/>
  <c r="AH15" i="45"/>
  <c r="AG15" i="45"/>
  <c r="AF15" i="45"/>
  <c r="AE15" i="45"/>
  <c r="AD15" i="45"/>
  <c r="AC15" i="45"/>
  <c r="AB15" i="45"/>
  <c r="AA15" i="45"/>
  <c r="Z15" i="45"/>
  <c r="Y15" i="45"/>
  <c r="X15" i="45"/>
  <c r="W15" i="45"/>
  <c r="V15" i="45"/>
  <c r="U15" i="45"/>
  <c r="T15" i="45"/>
  <c r="S15" i="45"/>
  <c r="R15" i="45"/>
  <c r="Q15" i="45"/>
  <c r="P15" i="45"/>
  <c r="O15" i="45"/>
  <c r="N15" i="45"/>
  <c r="M15" i="45"/>
  <c r="L15" i="45"/>
  <c r="K15" i="45"/>
  <c r="J15" i="45"/>
  <c r="I15" i="45"/>
  <c r="H15" i="45"/>
  <c r="G15" i="45"/>
  <c r="F15" i="45"/>
  <c r="E15" i="45"/>
  <c r="D15" i="45"/>
  <c r="C15" i="45"/>
  <c r="A3" i="45"/>
  <c r="H20" i="45"/>
  <c r="N20" i="45"/>
  <c r="T20" i="45"/>
  <c r="X20" i="45"/>
  <c r="AD20" i="45"/>
  <c r="F20" i="45"/>
  <c r="L20" i="45"/>
  <c r="V20" i="45"/>
  <c r="AB20" i="45"/>
  <c r="AF20" i="45"/>
  <c r="I20" i="45"/>
  <c r="J20" i="45"/>
  <c r="Q20" i="45"/>
  <c r="R20" i="45"/>
  <c r="Y20" i="45"/>
  <c r="Z20" i="45"/>
  <c r="AG20" i="45"/>
  <c r="AH20" i="45"/>
  <c r="U38" i="7"/>
  <c r="AA22" i="43"/>
  <c r="AA25" i="19"/>
  <c r="AA25" i="2"/>
  <c r="AG24" i="2"/>
  <c r="AH24" i="2"/>
  <c r="AG23" i="2"/>
  <c r="AH23" i="2"/>
  <c r="AG22" i="2"/>
  <c r="AH22" i="2"/>
  <c r="AA36" i="8"/>
  <c r="AG35" i="8"/>
  <c r="AG34" i="8"/>
  <c r="AH34" i="8"/>
  <c r="AB36" i="25"/>
  <c r="AG36" i="25"/>
  <c r="AH36" i="25" s="1"/>
  <c r="AB35" i="25"/>
  <c r="AG35" i="25"/>
  <c r="AH35" i="25"/>
  <c r="AA25" i="4"/>
  <c r="AG37" i="7"/>
  <c r="AH37" i="7" s="1"/>
  <c r="AA26" i="7"/>
  <c r="AA36" i="6"/>
  <c r="AG35" i="6"/>
  <c r="AH35" i="6" s="1"/>
  <c r="AG34" i="6"/>
  <c r="AH34" i="6" s="1"/>
  <c r="AG33" i="6"/>
  <c r="AH33" i="6" s="1"/>
  <c r="AG31" i="6"/>
  <c r="AH31" i="6" s="1"/>
  <c r="AG24" i="6"/>
  <c r="AH24" i="6" s="1"/>
  <c r="AE43" i="4"/>
  <c r="AC43" i="4"/>
  <c r="AA43" i="4"/>
  <c r="W43" i="4"/>
  <c r="U43" i="4"/>
  <c r="S43" i="4"/>
  <c r="Y43" i="4"/>
  <c r="B43" i="4"/>
  <c r="Z43" i="4"/>
  <c r="O43" i="4"/>
  <c r="M43" i="4"/>
  <c r="K43" i="4"/>
  <c r="G43" i="4"/>
  <c r="E43" i="4"/>
  <c r="C43" i="4"/>
  <c r="AF43" i="4"/>
  <c r="AG42" i="4"/>
  <c r="AH42" i="4" s="1"/>
  <c r="AF42" i="4"/>
  <c r="AD42" i="4"/>
  <c r="AB42" i="4"/>
  <c r="Y42" i="4"/>
  <c r="Z42" i="4"/>
  <c r="X42" i="4"/>
  <c r="V42" i="4"/>
  <c r="T42" i="4"/>
  <c r="Q42" i="4"/>
  <c r="R42" i="4" s="1"/>
  <c r="P42" i="4"/>
  <c r="N42" i="4"/>
  <c r="L42" i="4"/>
  <c r="I42" i="4"/>
  <c r="J42" i="4"/>
  <c r="H42" i="4"/>
  <c r="F42" i="4"/>
  <c r="D42" i="4"/>
  <c r="AG41" i="4"/>
  <c r="AH41" i="4" s="1"/>
  <c r="AF41" i="4"/>
  <c r="AD41" i="4"/>
  <c r="AB41" i="4"/>
  <c r="Y41" i="4"/>
  <c r="Z41" i="4"/>
  <c r="X41" i="4"/>
  <c r="V41" i="4"/>
  <c r="T41" i="4"/>
  <c r="Q41" i="4"/>
  <c r="R41" i="4" s="1"/>
  <c r="P41" i="4"/>
  <c r="N41" i="4"/>
  <c r="L41" i="4"/>
  <c r="I41" i="4"/>
  <c r="J41" i="4"/>
  <c r="H41" i="4"/>
  <c r="F41" i="4"/>
  <c r="D41" i="4"/>
  <c r="AH40" i="4"/>
  <c r="AG40" i="4"/>
  <c r="AE40" i="4"/>
  <c r="AC40" i="4"/>
  <c r="AA40" i="4"/>
  <c r="Z40" i="4"/>
  <c r="Y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I40" i="4"/>
  <c r="H40" i="4"/>
  <c r="G40" i="4"/>
  <c r="E40" i="4"/>
  <c r="C40" i="4"/>
  <c r="W26" i="3"/>
  <c r="W25" i="19"/>
  <c r="W22" i="43"/>
  <c r="X36" i="25"/>
  <c r="X35" i="25"/>
  <c r="AG43" i="4"/>
  <c r="AH43" i="4"/>
  <c r="Q43" i="4"/>
  <c r="R43" i="4"/>
  <c r="I43" i="4"/>
  <c r="J43" i="4"/>
  <c r="D43" i="4"/>
  <c r="F43" i="4"/>
  <c r="H43" i="4"/>
  <c r="L43" i="4"/>
  <c r="N43" i="4"/>
  <c r="P43" i="4"/>
  <c r="T43" i="4"/>
  <c r="V43" i="4"/>
  <c r="X43" i="4"/>
  <c r="AB43" i="4"/>
  <c r="AD43" i="4"/>
  <c r="W25" i="4"/>
  <c r="W36" i="8"/>
  <c r="Y23" i="2"/>
  <c r="Z23" i="2" s="1"/>
  <c r="Y24" i="2"/>
  <c r="Z24" i="2" s="1"/>
  <c r="W25" i="2"/>
  <c r="W38" i="7"/>
  <c r="W26" i="7"/>
  <c r="X33" i="6"/>
  <c r="Y33" i="6"/>
  <c r="Z33" i="6" s="1"/>
  <c r="V33" i="6"/>
  <c r="T33" i="6"/>
  <c r="P33" i="6"/>
  <c r="Q33" i="6"/>
  <c r="R33" i="6"/>
  <c r="N33" i="6"/>
  <c r="L33" i="6"/>
  <c r="H33" i="6"/>
  <c r="I33" i="6"/>
  <c r="J33" i="6" s="1"/>
  <c r="F33" i="6"/>
  <c r="D33" i="6"/>
  <c r="AB33" i="6"/>
  <c r="AD33" i="6"/>
  <c r="AF33" i="6"/>
  <c r="W36" i="6"/>
  <c r="W50" i="5"/>
  <c r="AG13" i="6"/>
  <c r="AH13" i="6" s="1"/>
  <c r="AA44" i="39"/>
  <c r="AB44" i="39" s="1"/>
  <c r="AG40" i="39"/>
  <c r="AH40" i="39" s="1"/>
  <c r="AA15" i="5"/>
  <c r="AG14" i="5"/>
  <c r="AH14" i="5" s="1"/>
  <c r="AG14" i="8"/>
  <c r="AH14" i="8" s="1"/>
  <c r="Y14" i="8"/>
  <c r="Z14" i="8" s="1"/>
  <c r="AA13" i="3"/>
  <c r="AB13" i="3" s="1"/>
  <c r="W15" i="5"/>
  <c r="Y14" i="5"/>
  <c r="Z14" i="5" s="1"/>
  <c r="U15" i="5"/>
  <c r="S15" i="5"/>
  <c r="S18" i="8"/>
  <c r="Q14" i="8"/>
  <c r="R14" i="8" s="1"/>
  <c r="I14" i="8"/>
  <c r="J14" i="8" s="1"/>
  <c r="F35" i="8"/>
  <c r="E25" i="2"/>
  <c r="F24" i="2"/>
  <c r="F23" i="2"/>
  <c r="E25" i="4"/>
  <c r="F24" i="4"/>
  <c r="F40" i="4"/>
  <c r="E31" i="5"/>
  <c r="F30" i="5"/>
  <c r="AG30" i="5"/>
  <c r="AH30" i="5" s="1"/>
  <c r="C31" i="5"/>
  <c r="D30" i="5"/>
  <c r="B31" i="5"/>
  <c r="X30" i="5"/>
  <c r="AB30" i="5"/>
  <c r="AD30" i="5"/>
  <c r="AF30" i="5"/>
  <c r="F29" i="5"/>
  <c r="D29" i="5"/>
  <c r="X29" i="5"/>
  <c r="AB29" i="5"/>
  <c r="AD29" i="5"/>
  <c r="AF29" i="5"/>
  <c r="AG26" i="5"/>
  <c r="AH26" i="5"/>
  <c r="AG27" i="5"/>
  <c r="AH27" i="5"/>
  <c r="AG28" i="5"/>
  <c r="AH28" i="5"/>
  <c r="AG29" i="5"/>
  <c r="AH29" i="5"/>
  <c r="D35" i="8"/>
  <c r="B36" i="8"/>
  <c r="X35" i="8"/>
  <c r="AB35" i="8"/>
  <c r="AD35" i="8"/>
  <c r="AF35" i="8"/>
  <c r="C25" i="2"/>
  <c r="D24" i="2"/>
  <c r="D23" i="2"/>
  <c r="B25" i="2"/>
  <c r="X24" i="2"/>
  <c r="AB24" i="2"/>
  <c r="AD24" i="2"/>
  <c r="AF24" i="2"/>
  <c r="X23" i="2"/>
  <c r="AB23" i="2"/>
  <c r="AD23" i="2"/>
  <c r="AF23" i="2"/>
  <c r="K38" i="7"/>
  <c r="C25" i="4"/>
  <c r="D24" i="4"/>
  <c r="D40" i="4"/>
  <c r="B25" i="4"/>
  <c r="X24" i="4"/>
  <c r="X40" i="4" s="1"/>
  <c r="AB24" i="4"/>
  <c r="AB40" i="4" s="1"/>
  <c r="AD24" i="4"/>
  <c r="AD40" i="4" s="1"/>
  <c r="AF24" i="4"/>
  <c r="AF40" i="4" s="1"/>
  <c r="AG49" i="5"/>
  <c r="AH49" i="5" s="1"/>
  <c r="Q14" i="5"/>
  <c r="R14" i="5" s="1"/>
  <c r="O15" i="5"/>
  <c r="G15" i="5"/>
  <c r="I14" i="5"/>
  <c r="J14" i="5" s="1"/>
  <c r="E15" i="5"/>
  <c r="C15" i="5"/>
  <c r="B15" i="5"/>
  <c r="L15" i="5" s="1"/>
  <c r="AG10" i="7"/>
  <c r="AH10" i="7" s="1"/>
  <c r="Y10" i="7"/>
  <c r="Z10" i="7" s="1"/>
  <c r="Q10" i="7"/>
  <c r="R10" i="7" s="1"/>
  <c r="I10" i="7"/>
  <c r="J10" i="7" s="1"/>
  <c r="U14" i="6"/>
  <c r="Y13" i="6"/>
  <c r="Z13" i="6" s="1"/>
  <c r="S14" i="6"/>
  <c r="O14" i="6"/>
  <c r="O88" i="42" s="1"/>
  <c r="Q13" i="6"/>
  <c r="R13" i="6" s="1"/>
  <c r="G14" i="6"/>
  <c r="H14" i="6" s="1"/>
  <c r="I13" i="6"/>
  <c r="J13" i="6" s="1"/>
  <c r="E14" i="6"/>
  <c r="F14" i="6" s="1"/>
  <c r="C14" i="6"/>
  <c r="W14" i="6"/>
  <c r="X14" i="6" s="1"/>
  <c r="B14" i="6"/>
  <c r="L14" i="6" s="1"/>
  <c r="W16" i="44"/>
  <c r="X16" i="44" s="1"/>
  <c r="Y15" i="44"/>
  <c r="Z15" i="44" s="1"/>
  <c r="U16" i="44"/>
  <c r="V16" i="44" s="1"/>
  <c r="S16" i="44"/>
  <c r="T16" i="44" s="1"/>
  <c r="O16" i="44"/>
  <c r="P16" i="44" s="1"/>
  <c r="G16" i="44"/>
  <c r="H16" i="44" s="1"/>
  <c r="I15" i="44"/>
  <c r="J15" i="44" s="1"/>
  <c r="E16" i="44"/>
  <c r="F16" i="44" s="1"/>
  <c r="C16" i="44"/>
  <c r="D16" i="44" s="1"/>
  <c r="B16" i="44"/>
  <c r="N16" i="44" s="1"/>
  <c r="W18" i="8"/>
  <c r="W13" i="3"/>
  <c r="X13" i="3" s="1"/>
  <c r="S44" i="39"/>
  <c r="T44" i="39" s="1"/>
  <c r="Y40" i="39"/>
  <c r="Z40" i="39" s="1"/>
  <c r="O44" i="39"/>
  <c r="P44" i="39" s="1"/>
  <c r="P156" i="42" s="1"/>
  <c r="G44" i="39"/>
  <c r="H44" i="39" s="1"/>
  <c r="I40" i="39"/>
  <c r="J40" i="39" s="1"/>
  <c r="E44" i="39"/>
  <c r="F44" i="39" s="1"/>
  <c r="U44" i="39"/>
  <c r="V44" i="39" s="1"/>
  <c r="U18" i="8"/>
  <c r="AG32" i="8"/>
  <c r="AH32" i="8" s="1"/>
  <c r="X32" i="8"/>
  <c r="AB32" i="8"/>
  <c r="AD32" i="8"/>
  <c r="AF32" i="8"/>
  <c r="V32" i="8"/>
  <c r="T32" i="8"/>
  <c r="Y32" i="8"/>
  <c r="Z32" i="8" s="1"/>
  <c r="AG30" i="8"/>
  <c r="AH30" i="8" s="1"/>
  <c r="AG31" i="8"/>
  <c r="AH31" i="8"/>
  <c r="AG16" i="8"/>
  <c r="AH16" i="8" s="1"/>
  <c r="AG17" i="8"/>
  <c r="AH17" i="8" s="1"/>
  <c r="Y16" i="8"/>
  <c r="Z16" i="8" s="1"/>
  <c r="Y17" i="8"/>
  <c r="Z17" i="8" s="1"/>
  <c r="B18" i="8"/>
  <c r="C18" i="8"/>
  <c r="AE51" i="39"/>
  <c r="AC51" i="39"/>
  <c r="AA51" i="39"/>
  <c r="W51" i="39"/>
  <c r="U51" i="39"/>
  <c r="S51" i="39"/>
  <c r="O51" i="39"/>
  <c r="M51" i="39"/>
  <c r="K51" i="39"/>
  <c r="G51" i="39"/>
  <c r="E51" i="39"/>
  <c r="C51" i="39"/>
  <c r="B51" i="39"/>
  <c r="AG50" i="39"/>
  <c r="AH50" i="39" s="1"/>
  <c r="AF50" i="39"/>
  <c r="AD50" i="39"/>
  <c r="AB50" i="39"/>
  <c r="Y50" i="39"/>
  <c r="Z50" i="39"/>
  <c r="X50" i="39"/>
  <c r="V50" i="39"/>
  <c r="T50" i="39"/>
  <c r="Q50" i="39"/>
  <c r="R50" i="39" s="1"/>
  <c r="P50" i="39"/>
  <c r="N50" i="39"/>
  <c r="L50" i="39"/>
  <c r="I50" i="39"/>
  <c r="J50" i="39"/>
  <c r="H50" i="39"/>
  <c r="F50" i="39"/>
  <c r="D50" i="39"/>
  <c r="AG49" i="39"/>
  <c r="AH49" i="39" s="1"/>
  <c r="AF49" i="39"/>
  <c r="AD49" i="39"/>
  <c r="AB49" i="39"/>
  <c r="Y49" i="39"/>
  <c r="Z49" i="39"/>
  <c r="X49" i="39"/>
  <c r="V49" i="39"/>
  <c r="T49" i="39"/>
  <c r="Q49" i="39"/>
  <c r="R49" i="39" s="1"/>
  <c r="P49" i="39"/>
  <c r="N49" i="39"/>
  <c r="L49" i="39"/>
  <c r="I49" i="39"/>
  <c r="J49" i="39"/>
  <c r="H49" i="39"/>
  <c r="F49" i="39"/>
  <c r="D49" i="39"/>
  <c r="U31" i="5"/>
  <c r="U25" i="4"/>
  <c r="U36" i="6"/>
  <c r="AG20" i="7"/>
  <c r="AH20" i="7"/>
  <c r="AG21" i="7"/>
  <c r="AG22" i="7"/>
  <c r="AG23" i="7"/>
  <c r="AG24" i="7"/>
  <c r="AH24" i="7" s="1"/>
  <c r="AG25" i="7"/>
  <c r="AH25" i="7" s="1"/>
  <c r="AF20" i="7"/>
  <c r="AD20" i="7"/>
  <c r="AB20" i="7"/>
  <c r="Y20" i="7"/>
  <c r="Z20" i="7"/>
  <c r="X20" i="7"/>
  <c r="V20" i="7"/>
  <c r="T20" i="7"/>
  <c r="U26" i="7"/>
  <c r="V36" i="25"/>
  <c r="V35" i="25"/>
  <c r="Y31" i="8"/>
  <c r="Z31" i="8"/>
  <c r="Y30" i="8"/>
  <c r="Z30" i="8"/>
  <c r="U26" i="3"/>
  <c r="U25" i="2"/>
  <c r="U25" i="19"/>
  <c r="U22" i="43"/>
  <c r="F51" i="39"/>
  <c r="L51" i="39"/>
  <c r="P51" i="39"/>
  <c r="V51" i="39"/>
  <c r="AB51" i="39"/>
  <c r="AF51" i="39"/>
  <c r="D51" i="39"/>
  <c r="H51" i="39"/>
  <c r="N51" i="39"/>
  <c r="T51" i="39"/>
  <c r="X51" i="39"/>
  <c r="AD51" i="39"/>
  <c r="I51" i="39"/>
  <c r="J51" i="39" s="1"/>
  <c r="Q51" i="39"/>
  <c r="R51" i="39"/>
  <c r="Y51" i="39"/>
  <c r="Z51" i="39"/>
  <c r="AG51" i="39"/>
  <c r="AH51" i="39"/>
  <c r="U13" i="3"/>
  <c r="V13" i="3" s="1"/>
  <c r="S22" i="43"/>
  <c r="S25" i="19"/>
  <c r="T36" i="25"/>
  <c r="Y36" i="25"/>
  <c r="Z36" i="25"/>
  <c r="T35" i="25"/>
  <c r="Y35" i="25"/>
  <c r="Z35" i="25" s="1"/>
  <c r="S26" i="3"/>
  <c r="S25" i="2"/>
  <c r="Y22" i="2"/>
  <c r="Z22" i="2" s="1"/>
  <c r="Y37" i="7"/>
  <c r="Z37" i="7" s="1"/>
  <c r="S26" i="7"/>
  <c r="Y25" i="7"/>
  <c r="Z25" i="7"/>
  <c r="Y24" i="7"/>
  <c r="Z24" i="7"/>
  <c r="S36" i="6"/>
  <c r="Y35" i="6"/>
  <c r="Z35" i="6" s="1"/>
  <c r="Y34" i="6"/>
  <c r="Z34" i="6" s="1"/>
  <c r="Y31" i="6"/>
  <c r="Z31" i="6" s="1"/>
  <c r="Y24" i="6"/>
  <c r="Z24" i="6" s="1"/>
  <c r="S25" i="4"/>
  <c r="S50" i="5"/>
  <c r="Y49" i="5"/>
  <c r="Z49" i="5" s="1"/>
  <c r="S31" i="5"/>
  <c r="Y28" i="5"/>
  <c r="Z28" i="5"/>
  <c r="Y27" i="5"/>
  <c r="Z27" i="5"/>
  <c r="Y26" i="5"/>
  <c r="Z26" i="5"/>
  <c r="I29" i="4"/>
  <c r="J29" i="4" s="1"/>
  <c r="Q29" i="4"/>
  <c r="R29" i="4" s="1"/>
  <c r="AH29" i="4"/>
  <c r="Z29" i="4"/>
  <c r="AF29" i="4"/>
  <c r="AD29" i="4"/>
  <c r="AB29" i="4"/>
  <c r="X29" i="4"/>
  <c r="V29" i="4"/>
  <c r="T29" i="4"/>
  <c r="P29" i="4"/>
  <c r="N29" i="4"/>
  <c r="L29" i="4"/>
  <c r="H29" i="4"/>
  <c r="F29" i="4"/>
  <c r="AH21" i="4"/>
  <c r="AH22" i="4"/>
  <c r="AH23" i="4"/>
  <c r="Y23" i="4"/>
  <c r="Z23" i="4" s="1"/>
  <c r="Y22" i="4"/>
  <c r="Z22" i="4" s="1"/>
  <c r="Y21" i="4"/>
  <c r="Z21" i="4" s="1"/>
  <c r="S13" i="3"/>
  <c r="T13" i="3" s="1"/>
  <c r="D22" i="3"/>
  <c r="D23" i="3"/>
  <c r="D24" i="3"/>
  <c r="D25" i="3"/>
  <c r="D21" i="3"/>
  <c r="AG21" i="3"/>
  <c r="AH21" i="3" s="1"/>
  <c r="AG22" i="3"/>
  <c r="AH22" i="3" s="1"/>
  <c r="AG23" i="3"/>
  <c r="AH23" i="3" s="1"/>
  <c r="AG24" i="3"/>
  <c r="AH24" i="3" s="1"/>
  <c r="AG25" i="3"/>
  <c r="AH25" i="3" s="1"/>
  <c r="AF21" i="3"/>
  <c r="AF22" i="3"/>
  <c r="AF23" i="3"/>
  <c r="AF24" i="3"/>
  <c r="AF25" i="3"/>
  <c r="AD21" i="3"/>
  <c r="AD22" i="3"/>
  <c r="AD23" i="3"/>
  <c r="AD24" i="3"/>
  <c r="AD25" i="3"/>
  <c r="AB21" i="3"/>
  <c r="AB22" i="3"/>
  <c r="AB23" i="3"/>
  <c r="AB24" i="3"/>
  <c r="AB25" i="3"/>
  <c r="Y21" i="3"/>
  <c r="Z21" i="3"/>
  <c r="Y22" i="3"/>
  <c r="Z22" i="3"/>
  <c r="Y23" i="3"/>
  <c r="Z23" i="3"/>
  <c r="Y24" i="3"/>
  <c r="Z24" i="3"/>
  <c r="Y25" i="3"/>
  <c r="Z25" i="3"/>
  <c r="X21" i="3"/>
  <c r="X22" i="3"/>
  <c r="X23" i="3"/>
  <c r="X24" i="3"/>
  <c r="X25" i="3"/>
  <c r="V21" i="3"/>
  <c r="V22" i="3"/>
  <c r="V23" i="3"/>
  <c r="V24" i="3"/>
  <c r="V25" i="3"/>
  <c r="T21" i="3"/>
  <c r="T22" i="3"/>
  <c r="T23" i="3"/>
  <c r="T24" i="3"/>
  <c r="T25" i="3"/>
  <c r="Q21" i="3"/>
  <c r="R21" i="3" s="1"/>
  <c r="Q22" i="3"/>
  <c r="R22" i="3" s="1"/>
  <c r="Q23" i="3"/>
  <c r="R23" i="3" s="1"/>
  <c r="Q24" i="3"/>
  <c r="R24" i="3" s="1"/>
  <c r="Q25" i="3"/>
  <c r="R25" i="3" s="1"/>
  <c r="P19" i="3"/>
  <c r="P20" i="3"/>
  <c r="P21" i="3"/>
  <c r="P22" i="3"/>
  <c r="P23" i="3"/>
  <c r="P24" i="3"/>
  <c r="P25" i="3"/>
  <c r="O26" i="3"/>
  <c r="P36" i="25"/>
  <c r="Q36" i="25"/>
  <c r="R36" i="25"/>
  <c r="N36" i="25"/>
  <c r="L36" i="25"/>
  <c r="H36" i="25"/>
  <c r="I36" i="25"/>
  <c r="J36" i="25" s="1"/>
  <c r="F36" i="25"/>
  <c r="P30" i="8"/>
  <c r="P31" i="8"/>
  <c r="N30" i="8"/>
  <c r="N31" i="8"/>
  <c r="L30" i="8"/>
  <c r="L31" i="8"/>
  <c r="H30" i="8"/>
  <c r="H31" i="8"/>
  <c r="F30" i="8"/>
  <c r="F31" i="8"/>
  <c r="I30" i="8"/>
  <c r="J30" i="8"/>
  <c r="I31" i="8"/>
  <c r="J31" i="8"/>
  <c r="Q30" i="8"/>
  <c r="R30" i="8"/>
  <c r="Q31" i="8"/>
  <c r="R31" i="8"/>
  <c r="Q33" i="8"/>
  <c r="R33" i="8"/>
  <c r="O120" i="42"/>
  <c r="M120" i="42"/>
  <c r="K120" i="42"/>
  <c r="G120" i="42"/>
  <c r="E120" i="42"/>
  <c r="C120" i="42"/>
  <c r="O31" i="5"/>
  <c r="P28" i="5"/>
  <c r="Q28" i="5"/>
  <c r="R28" i="5"/>
  <c r="P27" i="5"/>
  <c r="Q27" i="5"/>
  <c r="R27" i="5" s="1"/>
  <c r="M31" i="5"/>
  <c r="N28" i="5"/>
  <c r="N27" i="5"/>
  <c r="K31" i="5"/>
  <c r="L28" i="5"/>
  <c r="L27" i="5"/>
  <c r="G31" i="5"/>
  <c r="H28" i="5"/>
  <c r="I28" i="5"/>
  <c r="J28" i="5" s="1"/>
  <c r="H27" i="5"/>
  <c r="I27" i="5"/>
  <c r="J27" i="5"/>
  <c r="F28" i="5"/>
  <c r="F27" i="5"/>
  <c r="D28" i="5"/>
  <c r="D27" i="5"/>
  <c r="O36" i="6"/>
  <c r="P35" i="6"/>
  <c r="Q35" i="6"/>
  <c r="R35" i="6"/>
  <c r="P34" i="6"/>
  <c r="Q34" i="6"/>
  <c r="R34" i="6" s="1"/>
  <c r="M36" i="6"/>
  <c r="N35" i="6"/>
  <c r="N34" i="6"/>
  <c r="K36" i="6"/>
  <c r="L35" i="6"/>
  <c r="L34" i="6"/>
  <c r="G36" i="6"/>
  <c r="H35" i="6"/>
  <c r="I35" i="6"/>
  <c r="J35" i="6" s="1"/>
  <c r="H34" i="6"/>
  <c r="I34" i="6"/>
  <c r="J34" i="6"/>
  <c r="E36" i="6"/>
  <c r="F35" i="6"/>
  <c r="F34" i="6"/>
  <c r="C36" i="6"/>
  <c r="D35" i="6"/>
  <c r="D34" i="6"/>
  <c r="AG37" i="41"/>
  <c r="AH37" i="41"/>
  <c r="AG38" i="41"/>
  <c r="AH38" i="41"/>
  <c r="AF37" i="41"/>
  <c r="AF38" i="41"/>
  <c r="AD37" i="41"/>
  <c r="AD38" i="41"/>
  <c r="AB37" i="41"/>
  <c r="AB38" i="41"/>
  <c r="Y37" i="41"/>
  <c r="Z37" i="41"/>
  <c r="Y38" i="41"/>
  <c r="Z38" i="41"/>
  <c r="X37" i="41"/>
  <c r="X38" i="41"/>
  <c r="V37" i="41"/>
  <c r="V38" i="41"/>
  <c r="T37" i="41"/>
  <c r="T38" i="41"/>
  <c r="P38" i="41"/>
  <c r="Q38" i="41"/>
  <c r="R38" i="41" s="1"/>
  <c r="N38" i="41"/>
  <c r="L38" i="41"/>
  <c r="H38" i="41"/>
  <c r="I38" i="41"/>
  <c r="J38" i="41"/>
  <c r="F38" i="41"/>
  <c r="D38" i="41"/>
  <c r="D36" i="25"/>
  <c r="N21" i="3"/>
  <c r="N22" i="3"/>
  <c r="N23" i="3"/>
  <c r="N24" i="3"/>
  <c r="N25" i="3"/>
  <c r="M26" i="3"/>
  <c r="L21" i="3"/>
  <c r="L22" i="3"/>
  <c r="L23" i="3"/>
  <c r="L24" i="3"/>
  <c r="L25" i="3"/>
  <c r="K26" i="3"/>
  <c r="I21" i="3"/>
  <c r="J21" i="3" s="1"/>
  <c r="I22" i="3"/>
  <c r="J22" i="3" s="1"/>
  <c r="I23" i="3"/>
  <c r="J23" i="3" s="1"/>
  <c r="I24" i="3"/>
  <c r="J24" i="3" s="1"/>
  <c r="I25" i="3"/>
  <c r="J25" i="3" s="1"/>
  <c r="G26" i="3"/>
  <c r="H21" i="3"/>
  <c r="H22" i="3"/>
  <c r="H23" i="3"/>
  <c r="H24" i="3"/>
  <c r="H25" i="3"/>
  <c r="F21" i="3"/>
  <c r="F22" i="3"/>
  <c r="F23" i="3"/>
  <c r="F24" i="3"/>
  <c r="F25" i="3"/>
  <c r="E26" i="3"/>
  <c r="C26" i="3"/>
  <c r="F21" i="2"/>
  <c r="AG22" i="19"/>
  <c r="AH22" i="19" s="1"/>
  <c r="AG23" i="19"/>
  <c r="AH23" i="19" s="1"/>
  <c r="AG24" i="19"/>
  <c r="AH24" i="19" s="1"/>
  <c r="Y21" i="19"/>
  <c r="Y22" i="19"/>
  <c r="Z22" i="19"/>
  <c r="Y23" i="19"/>
  <c r="Z23" i="19"/>
  <c r="Y24" i="19"/>
  <c r="Z24" i="19"/>
  <c r="I21" i="19"/>
  <c r="I22" i="19"/>
  <c r="I23" i="19"/>
  <c r="I24" i="19"/>
  <c r="O25" i="19"/>
  <c r="M25" i="19"/>
  <c r="K25" i="19"/>
  <c r="G25" i="19"/>
  <c r="E25" i="19"/>
  <c r="C25" i="19"/>
  <c r="B25" i="19"/>
  <c r="D31" i="8"/>
  <c r="D30" i="8"/>
  <c r="I26" i="3"/>
  <c r="I25" i="19"/>
  <c r="J25" i="19"/>
  <c r="AG28" i="44"/>
  <c r="AH28" i="44" s="1"/>
  <c r="AG29" i="44"/>
  <c r="AH29" i="44" s="1"/>
  <c r="AG30" i="44"/>
  <c r="AH30" i="44" s="1"/>
  <c r="AG31" i="44"/>
  <c r="AH31" i="44" s="1"/>
  <c r="Y27" i="44"/>
  <c r="Y28" i="44"/>
  <c r="Z28" i="44"/>
  <c r="Y29" i="44"/>
  <c r="Z29" i="44"/>
  <c r="Y30" i="44"/>
  <c r="Y31" i="44"/>
  <c r="Z30" i="44"/>
  <c r="Z31" i="44"/>
  <c r="P31" i="44"/>
  <c r="Q31" i="44"/>
  <c r="R31" i="44" s="1"/>
  <c r="P30" i="44"/>
  <c r="Q30" i="44"/>
  <c r="R30" i="44"/>
  <c r="P29" i="44"/>
  <c r="Q29" i="44"/>
  <c r="R29" i="44" s="1"/>
  <c r="N31" i="44"/>
  <c r="N30" i="44"/>
  <c r="N29" i="44"/>
  <c r="L31" i="44"/>
  <c r="L30" i="44"/>
  <c r="L29" i="44"/>
  <c r="H31" i="44"/>
  <c r="I31" i="44"/>
  <c r="J31" i="44"/>
  <c r="H30" i="44"/>
  <c r="I30" i="44"/>
  <c r="J30" i="44" s="1"/>
  <c r="H29" i="44"/>
  <c r="I29" i="44"/>
  <c r="J29" i="44"/>
  <c r="F31" i="44"/>
  <c r="F30" i="44"/>
  <c r="F29" i="44"/>
  <c r="D31" i="44"/>
  <c r="D30" i="44"/>
  <c r="D29" i="44"/>
  <c r="AG38" i="44"/>
  <c r="AH38" i="44" s="1"/>
  <c r="Y38" i="44"/>
  <c r="Z38" i="44" s="1"/>
  <c r="I38" i="44"/>
  <c r="J38" i="44" s="1"/>
  <c r="AF39" i="44"/>
  <c r="AF40" i="44"/>
  <c r="AF41" i="44"/>
  <c r="AF42" i="44"/>
  <c r="AF43" i="44"/>
  <c r="AF44" i="44"/>
  <c r="AD39" i="44"/>
  <c r="AD40" i="44"/>
  <c r="AD41" i="44"/>
  <c r="AD42" i="44"/>
  <c r="AD43" i="44"/>
  <c r="AD44" i="44"/>
  <c r="AB39" i="44"/>
  <c r="AB40" i="44"/>
  <c r="AB41" i="44"/>
  <c r="AB42" i="44"/>
  <c r="AB43" i="44"/>
  <c r="AB44" i="44"/>
  <c r="AF38" i="44"/>
  <c r="AD38" i="44"/>
  <c r="AB38" i="44"/>
  <c r="X39" i="44"/>
  <c r="X40" i="44"/>
  <c r="X41" i="44"/>
  <c r="X42" i="44"/>
  <c r="X43" i="44"/>
  <c r="X44" i="44"/>
  <c r="V39" i="44"/>
  <c r="V40" i="44"/>
  <c r="V41" i="44"/>
  <c r="V42" i="44"/>
  <c r="V43" i="44"/>
  <c r="V44" i="44"/>
  <c r="T39" i="44"/>
  <c r="T40" i="44"/>
  <c r="T41" i="44"/>
  <c r="T42" i="44"/>
  <c r="T43" i="44"/>
  <c r="T44" i="44"/>
  <c r="X38" i="44"/>
  <c r="V38" i="44"/>
  <c r="T38" i="44"/>
  <c r="P39" i="44"/>
  <c r="P40" i="44"/>
  <c r="P41" i="44"/>
  <c r="P42" i="44"/>
  <c r="P43" i="44"/>
  <c r="P44" i="44"/>
  <c r="N39" i="44"/>
  <c r="N40" i="44"/>
  <c r="N41" i="44"/>
  <c r="N42" i="44"/>
  <c r="N43" i="44"/>
  <c r="N44" i="44"/>
  <c r="L39" i="44"/>
  <c r="L40" i="44"/>
  <c r="L41" i="44"/>
  <c r="L42" i="44"/>
  <c r="L43" i="44"/>
  <c r="L44" i="44"/>
  <c r="H39" i="44"/>
  <c r="H40" i="44"/>
  <c r="H41" i="44"/>
  <c r="H42" i="44"/>
  <c r="H43" i="44"/>
  <c r="H44" i="44"/>
  <c r="P38" i="44"/>
  <c r="N38" i="44"/>
  <c r="L38" i="44"/>
  <c r="H38" i="44"/>
  <c r="F39" i="44"/>
  <c r="F40" i="44"/>
  <c r="F41" i="44"/>
  <c r="F42" i="44"/>
  <c r="F43" i="44"/>
  <c r="F44" i="44"/>
  <c r="F38" i="44"/>
  <c r="D39" i="44"/>
  <c r="D40" i="44"/>
  <c r="D41" i="44"/>
  <c r="D42" i="44"/>
  <c r="D43" i="44"/>
  <c r="D44" i="44"/>
  <c r="D38" i="44"/>
  <c r="AE45" i="44"/>
  <c r="AC45" i="44"/>
  <c r="AA45" i="44"/>
  <c r="W45" i="44"/>
  <c r="U45" i="44"/>
  <c r="S45" i="44"/>
  <c r="O45" i="44"/>
  <c r="M45" i="44"/>
  <c r="K45" i="44"/>
  <c r="G45" i="44"/>
  <c r="E45" i="44"/>
  <c r="C45" i="44"/>
  <c r="B45" i="44"/>
  <c r="AG44" i="44"/>
  <c r="AH44" i="44" s="1"/>
  <c r="Y44" i="44"/>
  <c r="Z44" i="44" s="1"/>
  <c r="Q44" i="44"/>
  <c r="R44" i="44" s="1"/>
  <c r="I44" i="44"/>
  <c r="J44" i="44" s="1"/>
  <c r="AG43" i="44"/>
  <c r="AH43" i="44" s="1"/>
  <c r="Y43" i="44"/>
  <c r="Z43" i="44" s="1"/>
  <c r="Q43" i="44"/>
  <c r="R43" i="44" s="1"/>
  <c r="I43" i="44"/>
  <c r="J43" i="44" s="1"/>
  <c r="AG42" i="44"/>
  <c r="AH42" i="44" s="1"/>
  <c r="Y42" i="44"/>
  <c r="Z42" i="44" s="1"/>
  <c r="Q42" i="44"/>
  <c r="R42" i="44" s="1"/>
  <c r="I42" i="44"/>
  <c r="J42" i="44" s="1"/>
  <c r="AG41" i="44"/>
  <c r="AH41" i="44" s="1"/>
  <c r="Y41" i="44"/>
  <c r="Z41" i="44" s="1"/>
  <c r="Q41" i="44"/>
  <c r="R41" i="44" s="1"/>
  <c r="I41" i="44"/>
  <c r="J41" i="44" s="1"/>
  <c r="AG40" i="44"/>
  <c r="AH40" i="44" s="1"/>
  <c r="Y40" i="44"/>
  <c r="Z40" i="44" s="1"/>
  <c r="Q40" i="44"/>
  <c r="R40" i="44" s="1"/>
  <c r="I40" i="44"/>
  <c r="J40" i="44" s="1"/>
  <c r="AG39" i="44"/>
  <c r="AH39" i="44" s="1"/>
  <c r="Y39" i="44"/>
  <c r="Z39" i="44" s="1"/>
  <c r="Q39" i="44"/>
  <c r="R39" i="44" s="1"/>
  <c r="I39" i="44"/>
  <c r="J39" i="44" s="1"/>
  <c r="B26" i="3"/>
  <c r="B32" i="44"/>
  <c r="T31" i="44"/>
  <c r="V31" i="44"/>
  <c r="X31" i="44"/>
  <c r="AB31" i="44"/>
  <c r="AD31" i="44"/>
  <c r="AF31" i="44"/>
  <c r="T30" i="44"/>
  <c r="V30" i="44"/>
  <c r="X30" i="44"/>
  <c r="AB30" i="44"/>
  <c r="AD30" i="44"/>
  <c r="AF30" i="44"/>
  <c r="T29" i="44"/>
  <c r="V29" i="44"/>
  <c r="X29" i="44"/>
  <c r="AB29" i="44"/>
  <c r="AD29" i="44"/>
  <c r="AF29" i="44"/>
  <c r="B36" i="6"/>
  <c r="T35" i="6"/>
  <c r="V35" i="6"/>
  <c r="X35" i="6"/>
  <c r="AB35" i="6"/>
  <c r="AD35" i="6"/>
  <c r="AF35" i="6"/>
  <c r="T34" i="6"/>
  <c r="V34" i="6"/>
  <c r="X34" i="6"/>
  <c r="AB34" i="6"/>
  <c r="AD34" i="6"/>
  <c r="AF34" i="6"/>
  <c r="T28" i="5"/>
  <c r="V28" i="5"/>
  <c r="X28" i="5"/>
  <c r="AB28" i="5"/>
  <c r="AD28" i="5"/>
  <c r="AF28" i="5"/>
  <c r="T27" i="5"/>
  <c r="V27" i="5"/>
  <c r="X27" i="5"/>
  <c r="AB27" i="5"/>
  <c r="AD27" i="5"/>
  <c r="AF27" i="5"/>
  <c r="AG35" i="41"/>
  <c r="AH35" i="41"/>
  <c r="Y35" i="41"/>
  <c r="Z35" i="41"/>
  <c r="P37" i="41"/>
  <c r="Q37" i="41"/>
  <c r="R37" i="41" s="1"/>
  <c r="N37" i="41"/>
  <c r="L37" i="41"/>
  <c r="H37" i="41"/>
  <c r="I37" i="41"/>
  <c r="J37" i="41"/>
  <c r="F37" i="41"/>
  <c r="D37" i="41"/>
  <c r="O25" i="4"/>
  <c r="P23" i="4"/>
  <c r="Q23" i="4"/>
  <c r="R23" i="4"/>
  <c r="M25" i="4"/>
  <c r="N23" i="4"/>
  <c r="K25" i="4"/>
  <c r="L23" i="4"/>
  <c r="G25" i="4"/>
  <c r="H23" i="4"/>
  <c r="I23" i="4"/>
  <c r="J23" i="4"/>
  <c r="F23" i="4"/>
  <c r="D23" i="4"/>
  <c r="P22" i="4"/>
  <c r="Q22" i="4"/>
  <c r="R22" i="4" s="1"/>
  <c r="N22" i="4"/>
  <c r="L22" i="4"/>
  <c r="H22" i="4"/>
  <c r="I22" i="4"/>
  <c r="J22" i="4"/>
  <c r="F22" i="4"/>
  <c r="D22" i="4"/>
  <c r="AE36" i="4"/>
  <c r="AC36" i="4"/>
  <c r="AA36" i="4"/>
  <c r="W36" i="4"/>
  <c r="U36" i="4"/>
  <c r="S36" i="4"/>
  <c r="O36" i="4"/>
  <c r="M36" i="4"/>
  <c r="K36" i="4"/>
  <c r="G36" i="4"/>
  <c r="E36" i="4"/>
  <c r="D29" i="4"/>
  <c r="D30" i="4"/>
  <c r="C36" i="4"/>
  <c r="B36" i="4"/>
  <c r="T23" i="4"/>
  <c r="V23" i="4"/>
  <c r="X23" i="4"/>
  <c r="AB23" i="4"/>
  <c r="AD23" i="4"/>
  <c r="AF23" i="4"/>
  <c r="T22" i="4"/>
  <c r="V22" i="4"/>
  <c r="X22" i="4"/>
  <c r="AB22" i="4"/>
  <c r="AD22" i="4"/>
  <c r="AF22" i="4"/>
  <c r="P21" i="4"/>
  <c r="Q21" i="4"/>
  <c r="R21" i="4"/>
  <c r="N21" i="4"/>
  <c r="L21" i="4"/>
  <c r="I21" i="4"/>
  <c r="J21" i="4"/>
  <c r="H21" i="4"/>
  <c r="F21" i="4"/>
  <c r="D21" i="4"/>
  <c r="T21" i="4"/>
  <c r="V21" i="4"/>
  <c r="X21" i="4"/>
  <c r="AB21" i="4"/>
  <c r="AD21" i="4"/>
  <c r="AF21" i="4"/>
  <c r="O26" i="7"/>
  <c r="P25" i="7"/>
  <c r="Q25" i="7"/>
  <c r="R25" i="7" s="1"/>
  <c r="M26" i="7"/>
  <c r="N25" i="7"/>
  <c r="K26" i="7"/>
  <c r="L25" i="7"/>
  <c r="G26" i="7"/>
  <c r="H25" i="7"/>
  <c r="I25" i="7"/>
  <c r="J25" i="7" s="1"/>
  <c r="E26" i="7"/>
  <c r="F25" i="7"/>
  <c r="C26" i="7"/>
  <c r="D25" i="7"/>
  <c r="B26" i="7"/>
  <c r="T25" i="7"/>
  <c r="V25" i="7"/>
  <c r="X25" i="7"/>
  <c r="AB25" i="7"/>
  <c r="AD25" i="7"/>
  <c r="AF25" i="7"/>
  <c r="T31" i="8"/>
  <c r="V31" i="8"/>
  <c r="X31" i="8"/>
  <c r="AB31" i="8"/>
  <c r="AD31" i="8"/>
  <c r="AF31" i="8"/>
  <c r="T30" i="8"/>
  <c r="V30" i="8"/>
  <c r="X30" i="8"/>
  <c r="AB30" i="8"/>
  <c r="AD30" i="8"/>
  <c r="AF30" i="8"/>
  <c r="P24" i="19"/>
  <c r="Q24" i="19"/>
  <c r="R24" i="19" s="1"/>
  <c r="N24" i="19"/>
  <c r="L24" i="19"/>
  <c r="H24" i="19"/>
  <c r="F24" i="19"/>
  <c r="D24" i="19"/>
  <c r="J23" i="19"/>
  <c r="J24" i="19"/>
  <c r="P23" i="19"/>
  <c r="Q23" i="19"/>
  <c r="R23" i="19" s="1"/>
  <c r="N23" i="19"/>
  <c r="L23" i="19"/>
  <c r="H23" i="19"/>
  <c r="F23" i="19"/>
  <c r="D23" i="19"/>
  <c r="T24" i="19"/>
  <c r="V24" i="19"/>
  <c r="X24" i="19"/>
  <c r="AB24" i="19"/>
  <c r="AD24" i="19"/>
  <c r="AF24" i="19"/>
  <c r="T23" i="19"/>
  <c r="V23" i="19"/>
  <c r="X23" i="19"/>
  <c r="AB23" i="19"/>
  <c r="AD23" i="19"/>
  <c r="AF23" i="19"/>
  <c r="J22" i="19"/>
  <c r="P22" i="19"/>
  <c r="Q22" i="19"/>
  <c r="R22" i="19"/>
  <c r="N22" i="19"/>
  <c r="L22" i="19"/>
  <c r="H22" i="19"/>
  <c r="F22" i="19"/>
  <c r="D22" i="19"/>
  <c r="T22" i="19"/>
  <c r="V22" i="19"/>
  <c r="X22" i="19"/>
  <c r="AB22" i="19"/>
  <c r="AD22" i="19"/>
  <c r="AF22" i="19"/>
  <c r="O25" i="2"/>
  <c r="P22" i="2"/>
  <c r="Q22" i="2"/>
  <c r="R22" i="2" s="1"/>
  <c r="M25" i="2"/>
  <c r="N22" i="2"/>
  <c r="K25" i="2"/>
  <c r="L22" i="2"/>
  <c r="G25" i="2"/>
  <c r="H22" i="2"/>
  <c r="I22" i="2"/>
  <c r="J22" i="2" s="1"/>
  <c r="F22" i="2"/>
  <c r="D22" i="2"/>
  <c r="T22" i="2"/>
  <c r="V22" i="2"/>
  <c r="X22" i="2"/>
  <c r="AB22" i="2"/>
  <c r="AD22" i="2"/>
  <c r="AF22" i="2"/>
  <c r="AE38" i="2"/>
  <c r="AC38" i="2"/>
  <c r="AA38" i="2"/>
  <c r="AG37" i="2"/>
  <c r="AH37" i="2"/>
  <c r="AF37" i="2"/>
  <c r="AD37" i="2"/>
  <c r="AG36" i="2"/>
  <c r="AH36" i="2"/>
  <c r="AF36" i="2"/>
  <c r="AD36" i="2"/>
  <c r="AG35" i="2"/>
  <c r="AH35" i="2"/>
  <c r="AF35" i="2"/>
  <c r="AD35" i="2"/>
  <c r="AG34" i="2"/>
  <c r="AH34" i="2"/>
  <c r="AF34" i="2"/>
  <c r="AD34" i="2"/>
  <c r="AG33" i="2"/>
  <c r="AH33" i="2"/>
  <c r="AF33" i="2"/>
  <c r="AD33" i="2"/>
  <c r="AB33" i="2"/>
  <c r="AG32" i="2"/>
  <c r="AH32" i="2" s="1"/>
  <c r="AF32" i="2"/>
  <c r="AD32" i="2"/>
  <c r="AB32" i="2"/>
  <c r="AG31" i="2"/>
  <c r="AH31" i="2"/>
  <c r="AB31" i="2"/>
  <c r="AG30" i="2"/>
  <c r="AH30" i="2" s="1"/>
  <c r="AB30" i="2"/>
  <c r="W38" i="2"/>
  <c r="U38" i="2"/>
  <c r="Y37" i="2"/>
  <c r="Z37" i="2"/>
  <c r="X37" i="2"/>
  <c r="V37" i="2"/>
  <c r="Y36" i="2"/>
  <c r="Z36" i="2"/>
  <c r="X36" i="2"/>
  <c r="V36" i="2"/>
  <c r="Y35" i="2"/>
  <c r="Z35" i="2"/>
  <c r="X35" i="2"/>
  <c r="V35" i="2"/>
  <c r="Y34" i="2"/>
  <c r="Z34" i="2"/>
  <c r="X34" i="2"/>
  <c r="V34" i="2"/>
  <c r="Y33" i="2"/>
  <c r="Z33" i="2"/>
  <c r="X33" i="2"/>
  <c r="V33" i="2"/>
  <c r="T33" i="2"/>
  <c r="Y32" i="2"/>
  <c r="Z32" i="2" s="1"/>
  <c r="X32" i="2"/>
  <c r="V32" i="2"/>
  <c r="T32" i="2"/>
  <c r="Y31" i="2"/>
  <c r="Z31" i="2"/>
  <c r="T31" i="2"/>
  <c r="Y30" i="2"/>
  <c r="Z30" i="2" s="1"/>
  <c r="T30" i="2"/>
  <c r="Q35" i="2"/>
  <c r="R35" i="2"/>
  <c r="Q36" i="2"/>
  <c r="R36" i="2"/>
  <c r="P33" i="2"/>
  <c r="P34" i="2"/>
  <c r="P35" i="2"/>
  <c r="P36" i="2"/>
  <c r="P37" i="2"/>
  <c r="N33" i="2"/>
  <c r="N34" i="2"/>
  <c r="N35" i="2"/>
  <c r="N36" i="2"/>
  <c r="N37" i="2"/>
  <c r="H33" i="2"/>
  <c r="H34" i="2"/>
  <c r="H35" i="2"/>
  <c r="H36" i="2"/>
  <c r="H37" i="2"/>
  <c r="F33" i="2"/>
  <c r="AB37" i="2" s="1"/>
  <c r="F34" i="2"/>
  <c r="F35" i="2"/>
  <c r="F36" i="2"/>
  <c r="F37" i="2"/>
  <c r="D33" i="2"/>
  <c r="D34" i="2"/>
  <c r="D35" i="2"/>
  <c r="D36" i="2"/>
  <c r="D37" i="2"/>
  <c r="P26" i="3"/>
  <c r="H26" i="3"/>
  <c r="J26" i="3"/>
  <c r="L26" i="3"/>
  <c r="N26" i="3"/>
  <c r="F26" i="3"/>
  <c r="Y38" i="2"/>
  <c r="AD45" i="44"/>
  <c r="F45" i="44"/>
  <c r="L45" i="44"/>
  <c r="P45" i="44"/>
  <c r="V45" i="44"/>
  <c r="AB45" i="44"/>
  <c r="AF45" i="44"/>
  <c r="D45" i="44"/>
  <c r="T45" i="44"/>
  <c r="X45" i="44"/>
  <c r="H45" i="44"/>
  <c r="N45" i="44"/>
  <c r="I45" i="44"/>
  <c r="J45" i="44" s="1"/>
  <c r="Q45" i="44"/>
  <c r="R45" i="44" s="1"/>
  <c r="Y45" i="44"/>
  <c r="Z45" i="44" s="1"/>
  <c r="AG45" i="44"/>
  <c r="AH45" i="44" s="1"/>
  <c r="T36" i="2"/>
  <c r="T37" i="2"/>
  <c r="AB35" i="2"/>
  <c r="AB36" i="2"/>
  <c r="T34" i="2"/>
  <c r="T35" i="2"/>
  <c r="AB34" i="2"/>
  <c r="AG38" i="2"/>
  <c r="P35" i="25"/>
  <c r="O50" i="5"/>
  <c r="N35" i="25"/>
  <c r="M38" i="7"/>
  <c r="M50" i="5"/>
  <c r="O22" i="43"/>
  <c r="M22" i="43"/>
  <c r="L49" i="5"/>
  <c r="Q49" i="5"/>
  <c r="R49" i="5" s="1"/>
  <c r="G50" i="5"/>
  <c r="H49" i="5"/>
  <c r="I49" i="5"/>
  <c r="J49" i="5" s="1"/>
  <c r="E50" i="5"/>
  <c r="F49" i="5"/>
  <c r="C50" i="5"/>
  <c r="D49" i="5"/>
  <c r="B50" i="5"/>
  <c r="AB50" i="5" s="1"/>
  <c r="N49" i="5"/>
  <c r="P49" i="5"/>
  <c r="T49" i="5"/>
  <c r="V49" i="5"/>
  <c r="X49" i="5"/>
  <c r="AB49" i="5"/>
  <c r="AD49" i="5"/>
  <c r="AF49" i="5"/>
  <c r="AE50" i="5"/>
  <c r="U50" i="5"/>
  <c r="Q50" i="5"/>
  <c r="AG48" i="5"/>
  <c r="AH48" i="5"/>
  <c r="AF48" i="5"/>
  <c r="AD48" i="5"/>
  <c r="AB48" i="5"/>
  <c r="Y48" i="5"/>
  <c r="Z48" i="5" s="1"/>
  <c r="X48" i="5"/>
  <c r="V48" i="5"/>
  <c r="T48" i="5"/>
  <c r="Q48" i="5"/>
  <c r="R48" i="5"/>
  <c r="P48" i="5"/>
  <c r="N48" i="5"/>
  <c r="L48" i="5"/>
  <c r="I48" i="5"/>
  <c r="J48" i="5" s="1"/>
  <c r="H48" i="5"/>
  <c r="F48" i="5"/>
  <c r="D48" i="5"/>
  <c r="AG47" i="5"/>
  <c r="AH47" i="5"/>
  <c r="AF47" i="5"/>
  <c r="AD47" i="5"/>
  <c r="AB47" i="5"/>
  <c r="Y47" i="5"/>
  <c r="Z47" i="5" s="1"/>
  <c r="X47" i="5"/>
  <c r="V47" i="5"/>
  <c r="T47" i="5"/>
  <c r="Q47" i="5"/>
  <c r="R47" i="5"/>
  <c r="P47" i="5"/>
  <c r="N47" i="5"/>
  <c r="L47" i="5"/>
  <c r="I47" i="5"/>
  <c r="J47" i="5" s="1"/>
  <c r="H47" i="5"/>
  <c r="F47" i="5"/>
  <c r="D47" i="5"/>
  <c r="AG46" i="5"/>
  <c r="AH46" i="5"/>
  <c r="AF46" i="5"/>
  <c r="AD46" i="5"/>
  <c r="AB46" i="5"/>
  <c r="Y46" i="5"/>
  <c r="Z46" i="5" s="1"/>
  <c r="X46" i="5"/>
  <c r="V46" i="5"/>
  <c r="T46" i="5"/>
  <c r="Q46" i="5"/>
  <c r="R46" i="5"/>
  <c r="P46" i="5"/>
  <c r="N46" i="5"/>
  <c r="L46" i="5"/>
  <c r="I46" i="5"/>
  <c r="J46" i="5" s="1"/>
  <c r="H46" i="5"/>
  <c r="F46" i="5"/>
  <c r="D46" i="5"/>
  <c r="AG45" i="5"/>
  <c r="AH45" i="5"/>
  <c r="AF45" i="5"/>
  <c r="AD45" i="5"/>
  <c r="AB45" i="5"/>
  <c r="Y45" i="5"/>
  <c r="Z45" i="5" s="1"/>
  <c r="X45" i="5"/>
  <c r="V45" i="5"/>
  <c r="T45" i="5"/>
  <c r="Q45" i="5"/>
  <c r="R45" i="5"/>
  <c r="P45" i="5"/>
  <c r="N45" i="5"/>
  <c r="L45" i="5"/>
  <c r="I45" i="5"/>
  <c r="J45" i="5" s="1"/>
  <c r="H45" i="5"/>
  <c r="F45" i="5"/>
  <c r="D45" i="5"/>
  <c r="AG44" i="5"/>
  <c r="AH44" i="5"/>
  <c r="AF44" i="5"/>
  <c r="AD44" i="5"/>
  <c r="AB44" i="5"/>
  <c r="Y44" i="5"/>
  <c r="Z44" i="5" s="1"/>
  <c r="X44" i="5"/>
  <c r="V44" i="5"/>
  <c r="T44" i="5"/>
  <c r="Q44" i="5"/>
  <c r="R44" i="5"/>
  <c r="P44" i="5"/>
  <c r="N44" i="5"/>
  <c r="L44" i="5"/>
  <c r="I44" i="5"/>
  <c r="J44" i="5" s="1"/>
  <c r="H44" i="5"/>
  <c r="F44" i="5"/>
  <c r="D44" i="5"/>
  <c r="AG43" i="5"/>
  <c r="AH43" i="5"/>
  <c r="AF43" i="5"/>
  <c r="AD43" i="5"/>
  <c r="AB43" i="5"/>
  <c r="Y43" i="5"/>
  <c r="Z43" i="5" s="1"/>
  <c r="X43" i="5"/>
  <c r="V43" i="5"/>
  <c r="T43" i="5"/>
  <c r="Q43" i="5"/>
  <c r="R43" i="5"/>
  <c r="P43" i="5"/>
  <c r="N43" i="5"/>
  <c r="L43" i="5"/>
  <c r="I43" i="5"/>
  <c r="J43" i="5" s="1"/>
  <c r="H43" i="5"/>
  <c r="F43" i="5"/>
  <c r="D43" i="5"/>
  <c r="L37" i="7"/>
  <c r="Q37" i="7"/>
  <c r="R37" i="7" s="1"/>
  <c r="G38" i="7"/>
  <c r="H37" i="7"/>
  <c r="I37" i="7"/>
  <c r="J37" i="7" s="1"/>
  <c r="E38" i="7"/>
  <c r="F37" i="7"/>
  <c r="C38" i="7"/>
  <c r="D37" i="7"/>
  <c r="B38" i="7"/>
  <c r="V38" i="7" s="1"/>
  <c r="N37" i="7"/>
  <c r="P37" i="7"/>
  <c r="T37" i="7"/>
  <c r="V37" i="7"/>
  <c r="X37" i="7"/>
  <c r="AB37" i="7"/>
  <c r="AD37" i="7"/>
  <c r="AF37" i="7"/>
  <c r="AG38" i="7"/>
  <c r="P38" i="7"/>
  <c r="AG36" i="7"/>
  <c r="AH36" i="7"/>
  <c r="AF36" i="7"/>
  <c r="AD36" i="7"/>
  <c r="AB36" i="7"/>
  <c r="Y36" i="7"/>
  <c r="Z36" i="7" s="1"/>
  <c r="X36" i="7"/>
  <c r="V36" i="7"/>
  <c r="T36" i="7"/>
  <c r="Q36" i="7"/>
  <c r="R36" i="7"/>
  <c r="P36" i="7"/>
  <c r="N36" i="7"/>
  <c r="L36" i="7"/>
  <c r="I36" i="7"/>
  <c r="J36" i="7" s="1"/>
  <c r="H36" i="7"/>
  <c r="F36" i="7"/>
  <c r="D36" i="7"/>
  <c r="AG35" i="7"/>
  <c r="AH35" i="7"/>
  <c r="AF35" i="7"/>
  <c r="AD35" i="7"/>
  <c r="AB35" i="7"/>
  <c r="Y35" i="7"/>
  <c r="Z35" i="7" s="1"/>
  <c r="X35" i="7"/>
  <c r="V35" i="7"/>
  <c r="T35" i="7"/>
  <c r="Q35" i="7"/>
  <c r="R35" i="7"/>
  <c r="P35" i="7"/>
  <c r="N35" i="7"/>
  <c r="L35" i="7"/>
  <c r="I35" i="7"/>
  <c r="J35" i="7" s="1"/>
  <c r="H35" i="7"/>
  <c r="F35" i="7"/>
  <c r="D35" i="7"/>
  <c r="AG34" i="7"/>
  <c r="AH34" i="7"/>
  <c r="AF34" i="7"/>
  <c r="AD34" i="7"/>
  <c r="AB34" i="7"/>
  <c r="Y34" i="7"/>
  <c r="Z34" i="7" s="1"/>
  <c r="X34" i="7"/>
  <c r="V34" i="7"/>
  <c r="T34" i="7"/>
  <c r="Q34" i="7"/>
  <c r="R34" i="7"/>
  <c r="P34" i="7"/>
  <c r="N34" i="7"/>
  <c r="L34" i="7"/>
  <c r="I34" i="7"/>
  <c r="J34" i="7" s="1"/>
  <c r="H34" i="7"/>
  <c r="F34" i="7"/>
  <c r="D34" i="7"/>
  <c r="AG33" i="7"/>
  <c r="AH33" i="7"/>
  <c r="AF33" i="7"/>
  <c r="AD33" i="7"/>
  <c r="AB33" i="7"/>
  <c r="Y33" i="7"/>
  <c r="Z33" i="7" s="1"/>
  <c r="X33" i="7"/>
  <c r="V33" i="7"/>
  <c r="T33" i="7"/>
  <c r="Q33" i="7"/>
  <c r="R33" i="7"/>
  <c r="P33" i="7"/>
  <c r="N33" i="7"/>
  <c r="L33" i="7"/>
  <c r="I33" i="7"/>
  <c r="J33" i="7" s="1"/>
  <c r="H33" i="7"/>
  <c r="F33" i="7"/>
  <c r="D33" i="7"/>
  <c r="AG32" i="7"/>
  <c r="AH32" i="7"/>
  <c r="AF32" i="7"/>
  <c r="AD32" i="7"/>
  <c r="AB32" i="7"/>
  <c r="Y32" i="7"/>
  <c r="Z32" i="7" s="1"/>
  <c r="X32" i="7"/>
  <c r="V32" i="7"/>
  <c r="T32" i="7"/>
  <c r="Q32" i="7"/>
  <c r="R32" i="7"/>
  <c r="P32" i="7"/>
  <c r="N32" i="7"/>
  <c r="L32" i="7"/>
  <c r="I32" i="7"/>
  <c r="J32" i="7" s="1"/>
  <c r="H32" i="7"/>
  <c r="F32" i="7"/>
  <c r="D32" i="7"/>
  <c r="AG31" i="7"/>
  <c r="AH31" i="7"/>
  <c r="AF31" i="7"/>
  <c r="AD31" i="7"/>
  <c r="AB31" i="7"/>
  <c r="Y31" i="7"/>
  <c r="Z31" i="7" s="1"/>
  <c r="X31" i="7"/>
  <c r="V31" i="7"/>
  <c r="T31" i="7"/>
  <c r="Q31" i="7"/>
  <c r="R31" i="7"/>
  <c r="P31" i="7"/>
  <c r="N31" i="7"/>
  <c r="L31" i="7"/>
  <c r="I31" i="7"/>
  <c r="J31" i="7" s="1"/>
  <c r="H31" i="7"/>
  <c r="F31" i="7"/>
  <c r="D31" i="7"/>
  <c r="H35" i="25"/>
  <c r="I35" i="25"/>
  <c r="J35" i="25" s="1"/>
  <c r="F35" i="25"/>
  <c r="D35" i="25"/>
  <c r="L35" i="25"/>
  <c r="Q35" i="25"/>
  <c r="R35" i="25"/>
  <c r="AG14" i="44"/>
  <c r="AH14" i="44" s="1"/>
  <c r="Y14" i="44"/>
  <c r="Z14" i="44" s="1"/>
  <c r="I14" i="44"/>
  <c r="J14" i="44" s="1"/>
  <c r="AE32" i="44"/>
  <c r="AC32" i="44"/>
  <c r="AA32" i="44"/>
  <c r="W32" i="44"/>
  <c r="U32" i="44"/>
  <c r="S32" i="44"/>
  <c r="O32" i="44"/>
  <c r="M32" i="44"/>
  <c r="K32" i="44"/>
  <c r="G32" i="44"/>
  <c r="E32" i="44"/>
  <c r="C32" i="44"/>
  <c r="AF28" i="44"/>
  <c r="AD28" i="44"/>
  <c r="AB28" i="44"/>
  <c r="X28" i="44"/>
  <c r="V28" i="44"/>
  <c r="T28" i="44"/>
  <c r="Q28" i="44"/>
  <c r="R28" i="44" s="1"/>
  <c r="P28" i="44"/>
  <c r="N28" i="44"/>
  <c r="L28" i="44"/>
  <c r="I28" i="44"/>
  <c r="J28" i="44"/>
  <c r="H28" i="44"/>
  <c r="F28" i="44"/>
  <c r="D28" i="44"/>
  <c r="AG27" i="44"/>
  <c r="AH27" i="44" s="1"/>
  <c r="AF27" i="44"/>
  <c r="AD27" i="44"/>
  <c r="AB27" i="44"/>
  <c r="Z27" i="44"/>
  <c r="X27" i="44"/>
  <c r="V27" i="44"/>
  <c r="T27" i="44"/>
  <c r="Q27" i="44"/>
  <c r="R27" i="44"/>
  <c r="P27" i="44"/>
  <c r="N27" i="44"/>
  <c r="L27" i="44"/>
  <c r="I27" i="44"/>
  <c r="J27" i="44" s="1"/>
  <c r="H27" i="44"/>
  <c r="F27" i="44"/>
  <c r="D27" i="44"/>
  <c r="AG26" i="44"/>
  <c r="AH26" i="44"/>
  <c r="AF26" i="44"/>
  <c r="AD26" i="44"/>
  <c r="AB26" i="44"/>
  <c r="Y26" i="44"/>
  <c r="Z26" i="44" s="1"/>
  <c r="X26" i="44"/>
  <c r="V26" i="44"/>
  <c r="T26" i="44"/>
  <c r="Q26" i="44"/>
  <c r="R26" i="44"/>
  <c r="P26" i="44"/>
  <c r="N26" i="44"/>
  <c r="L26" i="44"/>
  <c r="I26" i="44"/>
  <c r="J26" i="44" s="1"/>
  <c r="H26" i="44"/>
  <c r="F26" i="44"/>
  <c r="D26" i="44"/>
  <c r="AG25" i="44"/>
  <c r="AH25" i="44"/>
  <c r="AF25" i="44"/>
  <c r="AD25" i="44"/>
  <c r="AB25" i="44"/>
  <c r="Y25" i="44"/>
  <c r="Z25" i="44" s="1"/>
  <c r="X25" i="44"/>
  <c r="V25" i="44"/>
  <c r="T25" i="44"/>
  <c r="Q25" i="44"/>
  <c r="R25" i="44"/>
  <c r="P25" i="44"/>
  <c r="N25" i="44"/>
  <c r="L25" i="44"/>
  <c r="I25" i="44"/>
  <c r="J25" i="44" s="1"/>
  <c r="H25" i="44"/>
  <c r="F25" i="44"/>
  <c r="D25" i="44"/>
  <c r="AG24" i="44"/>
  <c r="AH24" i="44"/>
  <c r="AF24" i="44"/>
  <c r="AD24" i="44"/>
  <c r="AB24" i="44"/>
  <c r="Y24" i="44"/>
  <c r="Z24" i="44" s="1"/>
  <c r="X24" i="44"/>
  <c r="V24" i="44"/>
  <c r="T24" i="44"/>
  <c r="Q24" i="44"/>
  <c r="R24" i="44"/>
  <c r="P24" i="44"/>
  <c r="N24" i="44"/>
  <c r="L24" i="44"/>
  <c r="I24" i="44"/>
  <c r="J24" i="44" s="1"/>
  <c r="H24" i="44"/>
  <c r="F24" i="44"/>
  <c r="D24" i="44"/>
  <c r="AG23" i="44"/>
  <c r="AH23" i="44"/>
  <c r="AF23" i="44"/>
  <c r="AD23" i="44"/>
  <c r="AB23" i="44"/>
  <c r="Y23" i="44"/>
  <c r="Z23" i="44" s="1"/>
  <c r="X23" i="44"/>
  <c r="V23" i="44"/>
  <c r="T23" i="44"/>
  <c r="Q23" i="44"/>
  <c r="P23" i="44"/>
  <c r="N23" i="44"/>
  <c r="L23" i="44"/>
  <c r="I23" i="44"/>
  <c r="J23" i="44"/>
  <c r="H23" i="44"/>
  <c r="F23" i="44"/>
  <c r="D23" i="44"/>
  <c r="AG22" i="44"/>
  <c r="AF22" i="44"/>
  <c r="AD22" i="44"/>
  <c r="AB22" i="44"/>
  <c r="Y22" i="44"/>
  <c r="X22" i="44"/>
  <c r="V22" i="44"/>
  <c r="T22" i="44"/>
  <c r="Q22" i="44"/>
  <c r="P22" i="44"/>
  <c r="N22" i="44"/>
  <c r="L22" i="44"/>
  <c r="I22" i="44"/>
  <c r="H22" i="44"/>
  <c r="F22" i="44"/>
  <c r="D22" i="44"/>
  <c r="AG21" i="44"/>
  <c r="AH21" i="44" s="1"/>
  <c r="AF21" i="44"/>
  <c r="AD21" i="44"/>
  <c r="AB21" i="44"/>
  <c r="Y21" i="44"/>
  <c r="Z21" i="44"/>
  <c r="X21" i="44"/>
  <c r="V21" i="44"/>
  <c r="T21" i="44"/>
  <c r="Q21" i="44"/>
  <c r="R21" i="44" s="1"/>
  <c r="P21" i="44"/>
  <c r="N21" i="44"/>
  <c r="L21" i="44"/>
  <c r="I21" i="44"/>
  <c r="J21" i="44"/>
  <c r="H21" i="44"/>
  <c r="F21" i="44"/>
  <c r="D21" i="44"/>
  <c r="AH20" i="44"/>
  <c r="AG20" i="44"/>
  <c r="AF20" i="44"/>
  <c r="AE20" i="44"/>
  <c r="AD20" i="44"/>
  <c r="AC20" i="44"/>
  <c r="AB20" i="44"/>
  <c r="AA20" i="44"/>
  <c r="Z20" i="44"/>
  <c r="Y20" i="44"/>
  <c r="X20" i="44"/>
  <c r="W20" i="44"/>
  <c r="V20" i="44"/>
  <c r="U20" i="44"/>
  <c r="T20" i="44"/>
  <c r="S20" i="44"/>
  <c r="R20" i="44"/>
  <c r="Q20" i="44"/>
  <c r="P20" i="44"/>
  <c r="O20" i="44"/>
  <c r="N20" i="44"/>
  <c r="M20" i="44"/>
  <c r="L20" i="44"/>
  <c r="K20" i="44"/>
  <c r="J20" i="44"/>
  <c r="I20" i="44"/>
  <c r="H20" i="44"/>
  <c r="G20" i="44"/>
  <c r="F20" i="44"/>
  <c r="E20" i="44"/>
  <c r="D20" i="44"/>
  <c r="C20" i="44"/>
  <c r="AE16" i="44"/>
  <c r="AF16" i="44" s="1"/>
  <c r="AC16" i="44"/>
  <c r="AD16" i="44" s="1"/>
  <c r="AA16" i="44"/>
  <c r="AB16" i="44" s="1"/>
  <c r="AG13" i="44"/>
  <c r="AH13" i="44" s="1"/>
  <c r="Y13" i="44"/>
  <c r="Z13" i="44" s="1"/>
  <c r="I13" i="44"/>
  <c r="J13" i="44" s="1"/>
  <c r="AG12" i="44"/>
  <c r="AH12" i="44" s="1"/>
  <c r="Y12" i="44"/>
  <c r="Z12" i="44" s="1"/>
  <c r="I12" i="44"/>
  <c r="J12" i="44" s="1"/>
  <c r="AG11" i="44"/>
  <c r="AH11" i="44" s="1"/>
  <c r="Y11" i="44"/>
  <c r="Z11" i="44" s="1"/>
  <c r="I11" i="44"/>
  <c r="J11" i="44" s="1"/>
  <c r="AG10" i="44"/>
  <c r="AH10" i="44" s="1"/>
  <c r="Y10" i="44"/>
  <c r="Z10" i="44" s="1"/>
  <c r="I10" i="44"/>
  <c r="J10" i="44" s="1"/>
  <c r="AG9" i="44"/>
  <c r="AH9" i="44" s="1"/>
  <c r="Y9" i="44"/>
  <c r="Z9" i="44" s="1"/>
  <c r="I9" i="44"/>
  <c r="J9" i="44" s="1"/>
  <c r="AG8" i="44"/>
  <c r="AH8" i="44" s="1"/>
  <c r="Y8" i="44"/>
  <c r="Z8" i="44" s="1"/>
  <c r="I8" i="44"/>
  <c r="J8" i="44" s="1"/>
  <c r="AG7" i="44"/>
  <c r="AH7" i="44" s="1"/>
  <c r="Y7" i="44"/>
  <c r="Z7" i="44" s="1"/>
  <c r="I7" i="44"/>
  <c r="J7" i="44" s="1"/>
  <c r="AH6" i="44"/>
  <c r="AG6" i="44"/>
  <c r="AF6" i="44"/>
  <c r="AE6" i="44"/>
  <c r="AD6" i="44"/>
  <c r="AC6" i="44"/>
  <c r="AB6" i="44"/>
  <c r="AA6" i="44"/>
  <c r="Z6" i="44"/>
  <c r="Y6" i="44"/>
  <c r="X6" i="44"/>
  <c r="W6" i="44"/>
  <c r="V6" i="44"/>
  <c r="U6" i="44"/>
  <c r="T6" i="44"/>
  <c r="S6" i="44"/>
  <c r="R6" i="44"/>
  <c r="Q6" i="44"/>
  <c r="P6" i="44"/>
  <c r="O6" i="44"/>
  <c r="N6" i="44"/>
  <c r="M6" i="44"/>
  <c r="L6" i="44"/>
  <c r="K6" i="44"/>
  <c r="J6" i="44"/>
  <c r="I6" i="44"/>
  <c r="H6" i="44"/>
  <c r="G6" i="44"/>
  <c r="F6" i="44"/>
  <c r="E6" i="44"/>
  <c r="D6" i="44"/>
  <c r="C6" i="44"/>
  <c r="A3" i="44"/>
  <c r="L31" i="6"/>
  <c r="Q31" i="6"/>
  <c r="R31" i="6" s="1"/>
  <c r="H31" i="6"/>
  <c r="I31" i="6"/>
  <c r="J31" i="6"/>
  <c r="F31" i="6"/>
  <c r="D31" i="6"/>
  <c r="N31" i="6"/>
  <c r="P31" i="6"/>
  <c r="T31" i="6"/>
  <c r="V31" i="6"/>
  <c r="X31" i="6"/>
  <c r="AB31" i="6"/>
  <c r="AD31" i="6"/>
  <c r="AF31" i="6"/>
  <c r="L24" i="6"/>
  <c r="Q24" i="6"/>
  <c r="R24" i="6" s="1"/>
  <c r="H24" i="6"/>
  <c r="I24" i="6"/>
  <c r="J24" i="6"/>
  <c r="F24" i="6"/>
  <c r="D24" i="6"/>
  <c r="N24" i="6"/>
  <c r="P24" i="6"/>
  <c r="T24" i="6"/>
  <c r="V24" i="6"/>
  <c r="X24" i="6"/>
  <c r="AB24" i="6"/>
  <c r="AD24" i="6"/>
  <c r="AF24" i="6"/>
  <c r="AG22" i="6"/>
  <c r="AH22" i="6"/>
  <c r="AF22" i="6"/>
  <c r="AD22" i="6"/>
  <c r="AB22" i="6"/>
  <c r="Y22" i="6"/>
  <c r="Z22" i="6" s="1"/>
  <c r="X22" i="6"/>
  <c r="V22" i="6"/>
  <c r="T22" i="6"/>
  <c r="Q22" i="6"/>
  <c r="R22" i="6"/>
  <c r="P22" i="6"/>
  <c r="N22" i="6"/>
  <c r="L22" i="6"/>
  <c r="I22" i="6"/>
  <c r="J22" i="6" s="1"/>
  <c r="H22" i="6"/>
  <c r="F22" i="6"/>
  <c r="D22" i="6"/>
  <c r="L26" i="5"/>
  <c r="Q26" i="5"/>
  <c r="R26" i="5" s="1"/>
  <c r="H26" i="5"/>
  <c r="I26" i="5"/>
  <c r="J26" i="5"/>
  <c r="F26" i="5"/>
  <c r="D26" i="5"/>
  <c r="N26" i="5"/>
  <c r="P26" i="5"/>
  <c r="T26" i="5"/>
  <c r="V26" i="5"/>
  <c r="X26" i="5"/>
  <c r="AB26" i="5"/>
  <c r="AD26" i="5"/>
  <c r="AF26" i="5"/>
  <c r="L24" i="7"/>
  <c r="Q24" i="7"/>
  <c r="R24" i="7" s="1"/>
  <c r="H24" i="7"/>
  <c r="I24" i="7"/>
  <c r="J24" i="7"/>
  <c r="F24" i="7"/>
  <c r="D24" i="7"/>
  <c r="N24" i="7"/>
  <c r="P24" i="7"/>
  <c r="T24" i="7"/>
  <c r="V24" i="7"/>
  <c r="X24" i="7"/>
  <c r="AB24" i="7"/>
  <c r="AD24" i="7"/>
  <c r="AF24" i="7"/>
  <c r="K22" i="43"/>
  <c r="L35" i="41"/>
  <c r="Q35" i="41"/>
  <c r="R35" i="41"/>
  <c r="H35" i="41"/>
  <c r="I35" i="41"/>
  <c r="J35" i="41" s="1"/>
  <c r="F35" i="41"/>
  <c r="D35" i="41"/>
  <c r="N35" i="41"/>
  <c r="P35" i="41"/>
  <c r="T35" i="41"/>
  <c r="V35" i="41"/>
  <c r="X35" i="41"/>
  <c r="AB35" i="41"/>
  <c r="AD35" i="41"/>
  <c r="AF35" i="41"/>
  <c r="AG18" i="43"/>
  <c r="AH18" i="43" s="1"/>
  <c r="AG19" i="43"/>
  <c r="AH19" i="43" s="1"/>
  <c r="AG20" i="43"/>
  <c r="AH20" i="43" s="1"/>
  <c r="AG21" i="43"/>
  <c r="AH21" i="43" s="1"/>
  <c r="AF18" i="43"/>
  <c r="AF19" i="43"/>
  <c r="AF20" i="43"/>
  <c r="AF21" i="43"/>
  <c r="AD18" i="43"/>
  <c r="AD19" i="43"/>
  <c r="AD20" i="43"/>
  <c r="AD21" i="43"/>
  <c r="AB18" i="43"/>
  <c r="AB19" i="43"/>
  <c r="AB20" i="43"/>
  <c r="AB21" i="43"/>
  <c r="Y18" i="43"/>
  <c r="Z18" i="43" s="1"/>
  <c r="Y19" i="43"/>
  <c r="Z19" i="43" s="1"/>
  <c r="Y20" i="43"/>
  <c r="Z20" i="43" s="1"/>
  <c r="Y21" i="43"/>
  <c r="Z21" i="43" s="1"/>
  <c r="R18" i="43"/>
  <c r="R19" i="43"/>
  <c r="R20" i="43"/>
  <c r="Q21" i="43"/>
  <c r="R21" i="43"/>
  <c r="X18" i="43"/>
  <c r="X19" i="43"/>
  <c r="X20" i="43"/>
  <c r="X21" i="43"/>
  <c r="V18" i="43"/>
  <c r="V19" i="43"/>
  <c r="V20" i="43"/>
  <c r="V21" i="43"/>
  <c r="T18" i="43"/>
  <c r="T19" i="43"/>
  <c r="T20" i="43"/>
  <c r="T21" i="43"/>
  <c r="P18" i="43"/>
  <c r="P19" i="43"/>
  <c r="P20" i="43"/>
  <c r="P21" i="43"/>
  <c r="N18" i="43"/>
  <c r="N19" i="43"/>
  <c r="N20" i="43"/>
  <c r="N21" i="43"/>
  <c r="L18" i="43"/>
  <c r="L19" i="43"/>
  <c r="L20" i="43"/>
  <c r="L21" i="43"/>
  <c r="I18" i="43"/>
  <c r="J18" i="43"/>
  <c r="I19" i="43"/>
  <c r="J19" i="43"/>
  <c r="I20" i="43"/>
  <c r="J20" i="43"/>
  <c r="I21" i="43"/>
  <c r="J21" i="43"/>
  <c r="H18" i="43"/>
  <c r="H19" i="43"/>
  <c r="H20" i="43"/>
  <c r="H21" i="43"/>
  <c r="F18" i="43"/>
  <c r="F19" i="43"/>
  <c r="F20" i="43"/>
  <c r="F21" i="43"/>
  <c r="D18" i="43"/>
  <c r="D19" i="43"/>
  <c r="D20" i="43"/>
  <c r="D21" i="43"/>
  <c r="E22" i="43"/>
  <c r="C22" i="43"/>
  <c r="B22" i="43"/>
  <c r="AE22" i="43"/>
  <c r="G22" i="43"/>
  <c r="AG17" i="43"/>
  <c r="AH17" i="43" s="1"/>
  <c r="AF17" i="43"/>
  <c r="AD17" i="43"/>
  <c r="AB17" i="43"/>
  <c r="Y17" i="43"/>
  <c r="Z17" i="43"/>
  <c r="X17" i="43"/>
  <c r="V17" i="43"/>
  <c r="T17" i="43"/>
  <c r="Q17" i="43"/>
  <c r="R17" i="43" s="1"/>
  <c r="P17" i="43"/>
  <c r="N17" i="43"/>
  <c r="L17" i="43"/>
  <c r="I17" i="43"/>
  <c r="J17" i="43"/>
  <c r="H17" i="43"/>
  <c r="F17" i="43"/>
  <c r="D17" i="43"/>
  <c r="AG16" i="43"/>
  <c r="AH16" i="43" s="1"/>
  <c r="AF16" i="43"/>
  <c r="AD16" i="43"/>
  <c r="AB16" i="43"/>
  <c r="Y16" i="43"/>
  <c r="Z16" i="43"/>
  <c r="X16" i="43"/>
  <c r="V16" i="43"/>
  <c r="T16" i="43"/>
  <c r="Q16" i="43"/>
  <c r="R16" i="43" s="1"/>
  <c r="P16" i="43"/>
  <c r="N16" i="43"/>
  <c r="L16" i="43"/>
  <c r="I16" i="43"/>
  <c r="J16" i="43"/>
  <c r="H16" i="43"/>
  <c r="F16" i="43"/>
  <c r="D16" i="43"/>
  <c r="AG15" i="43"/>
  <c r="AH15" i="43" s="1"/>
  <c r="AF15" i="43"/>
  <c r="AD15" i="43"/>
  <c r="AB15" i="43"/>
  <c r="Y15" i="43"/>
  <c r="Z15" i="43"/>
  <c r="X15" i="43"/>
  <c r="V15" i="43"/>
  <c r="T15" i="43"/>
  <c r="Q15" i="43"/>
  <c r="R15" i="43" s="1"/>
  <c r="P15" i="43"/>
  <c r="N15" i="43"/>
  <c r="L15" i="43"/>
  <c r="I15" i="43"/>
  <c r="J15" i="43"/>
  <c r="H15" i="43"/>
  <c r="F15" i="43"/>
  <c r="D15" i="43"/>
  <c r="AE10" i="43"/>
  <c r="AC10" i="43"/>
  <c r="AA10" i="43"/>
  <c r="W10" i="43"/>
  <c r="U10" i="43"/>
  <c r="S10" i="43"/>
  <c r="O10" i="43"/>
  <c r="G10" i="43"/>
  <c r="E10" i="43"/>
  <c r="C10" i="43"/>
  <c r="B10" i="43"/>
  <c r="AG9" i="43"/>
  <c r="AH9" i="43" s="1"/>
  <c r="Y9" i="43"/>
  <c r="Z9" i="43" s="1"/>
  <c r="I9" i="43"/>
  <c r="J9" i="43" s="1"/>
  <c r="AG8" i="43"/>
  <c r="AH8" i="43" s="1"/>
  <c r="Y8" i="43"/>
  <c r="Z8" i="43" s="1"/>
  <c r="I8" i="43"/>
  <c r="J8" i="43" s="1"/>
  <c r="AG7" i="43"/>
  <c r="AH7" i="43" s="1"/>
  <c r="Y7" i="43"/>
  <c r="Z7" i="43" s="1"/>
  <c r="I7" i="43"/>
  <c r="J7" i="43" s="1"/>
  <c r="AH6" i="43"/>
  <c r="AH14" i="43" s="1"/>
  <c r="AG6" i="43"/>
  <c r="AG14" i="43" s="1"/>
  <c r="AF6" i="43"/>
  <c r="AF14" i="43" s="1"/>
  <c r="AE6" i="43"/>
  <c r="AE14" i="43" s="1"/>
  <c r="AD6" i="43"/>
  <c r="AD14" i="43" s="1"/>
  <c r="AC6" i="43"/>
  <c r="AC14" i="43" s="1"/>
  <c r="AB6" i="43"/>
  <c r="AB14" i="43" s="1"/>
  <c r="AA6" i="43"/>
  <c r="AA14" i="43" s="1"/>
  <c r="Z6" i="43"/>
  <c r="Z14" i="43" s="1"/>
  <c r="Y6" i="43"/>
  <c r="Y14" i="43" s="1"/>
  <c r="X6" i="43"/>
  <c r="X14" i="43" s="1"/>
  <c r="W6" i="43"/>
  <c r="W14" i="43" s="1"/>
  <c r="V6" i="43"/>
  <c r="V14" i="43" s="1"/>
  <c r="U6" i="43"/>
  <c r="U14" i="43" s="1"/>
  <c r="T6" i="43"/>
  <c r="T14" i="43" s="1"/>
  <c r="S6" i="43"/>
  <c r="S14" i="43" s="1"/>
  <c r="R6" i="43"/>
  <c r="R14" i="43" s="1"/>
  <c r="Q6" i="43"/>
  <c r="Q14" i="43" s="1"/>
  <c r="P6" i="43"/>
  <c r="P14" i="43" s="1"/>
  <c r="O6" i="43"/>
  <c r="O14" i="43" s="1"/>
  <c r="N6" i="43"/>
  <c r="N14" i="43" s="1"/>
  <c r="M6" i="43"/>
  <c r="M14" i="43" s="1"/>
  <c r="L6" i="43"/>
  <c r="L14" i="43" s="1"/>
  <c r="K6" i="43"/>
  <c r="K14" i="43" s="1"/>
  <c r="J6" i="43"/>
  <c r="J14" i="43" s="1"/>
  <c r="I6" i="43"/>
  <c r="I14" i="43" s="1"/>
  <c r="H6" i="43"/>
  <c r="H14" i="43" s="1"/>
  <c r="G6" i="43"/>
  <c r="G14" i="43" s="1"/>
  <c r="F6" i="43"/>
  <c r="F14" i="43" s="1"/>
  <c r="E6" i="43"/>
  <c r="E14" i="43" s="1"/>
  <c r="D6" i="43"/>
  <c r="D14" i="43" s="1"/>
  <c r="C6" i="43"/>
  <c r="C14" i="43" s="1"/>
  <c r="J36" i="2"/>
  <c r="J35" i="2"/>
  <c r="I38" i="7"/>
  <c r="J38" i="7" s="1"/>
  <c r="AF38" i="7"/>
  <c r="AH38" i="7"/>
  <c r="AG10" i="43"/>
  <c r="AG16" i="44"/>
  <c r="AH16" i="44" s="1"/>
  <c r="Y32" i="44"/>
  <c r="Z32" i="44" s="1"/>
  <c r="Y10" i="43"/>
  <c r="R23" i="44"/>
  <c r="Q38" i="44"/>
  <c r="R38" i="44" s="1"/>
  <c r="I16" i="44"/>
  <c r="J16" i="44" s="1"/>
  <c r="J22" i="44"/>
  <c r="R22" i="44"/>
  <c r="Z22" i="44"/>
  <c r="AH22" i="44"/>
  <c r="Y16" i="44"/>
  <c r="Z16" i="44" s="1"/>
  <c r="Y50" i="5"/>
  <c r="Y38" i="7"/>
  <c r="Z38" i="7"/>
  <c r="Q38" i="7"/>
  <c r="R38" i="7"/>
  <c r="I10" i="43"/>
  <c r="F50" i="5"/>
  <c r="R50" i="5"/>
  <c r="Z50" i="5"/>
  <c r="AF50" i="5"/>
  <c r="D50" i="5"/>
  <c r="H50" i="5"/>
  <c r="AD50" i="5"/>
  <c r="I50" i="5"/>
  <c r="J50" i="5"/>
  <c r="L50" i="5"/>
  <c r="N50" i="5"/>
  <c r="P50" i="5"/>
  <c r="T50" i="5"/>
  <c r="V50" i="5"/>
  <c r="X50" i="5"/>
  <c r="AG50" i="5"/>
  <c r="AH50" i="5"/>
  <c r="L38" i="7"/>
  <c r="N38" i="7"/>
  <c r="T38" i="7"/>
  <c r="D38" i="7"/>
  <c r="F38" i="7"/>
  <c r="H38" i="7"/>
  <c r="AB38" i="7"/>
  <c r="AD38" i="7"/>
  <c r="D32" i="44"/>
  <c r="H32" i="44"/>
  <c r="N32" i="44"/>
  <c r="T32" i="44"/>
  <c r="X32" i="44"/>
  <c r="AD32" i="44"/>
  <c r="F32" i="44"/>
  <c r="L32" i="44"/>
  <c r="P32" i="44"/>
  <c r="V32" i="44"/>
  <c r="AB32" i="44"/>
  <c r="AF32" i="44"/>
  <c r="I32" i="44"/>
  <c r="J32" i="44"/>
  <c r="Q32" i="44"/>
  <c r="R32" i="44"/>
  <c r="AG32" i="44"/>
  <c r="AH32" i="44"/>
  <c r="D22" i="43"/>
  <c r="H22" i="43"/>
  <c r="N22" i="43"/>
  <c r="T22" i="43"/>
  <c r="X22" i="43"/>
  <c r="AD22" i="43"/>
  <c r="F22" i="43"/>
  <c r="L22" i="43"/>
  <c r="P22" i="43"/>
  <c r="V22" i="43"/>
  <c r="AB22" i="43"/>
  <c r="AF22" i="43"/>
  <c r="I22" i="43"/>
  <c r="J22" i="43"/>
  <c r="Q22" i="43"/>
  <c r="R22" i="43"/>
  <c r="Y22" i="43"/>
  <c r="Z22" i="43"/>
  <c r="AG22" i="43"/>
  <c r="AH22" i="43"/>
  <c r="AE25" i="39"/>
  <c r="AC25" i="39"/>
  <c r="AD25" i="39" s="1"/>
  <c r="AA25" i="39"/>
  <c r="W25" i="39"/>
  <c r="X25" i="39" s="1"/>
  <c r="U25" i="39"/>
  <c r="S25" i="39"/>
  <c r="T25" i="39" s="1"/>
  <c r="O25" i="39"/>
  <c r="G25" i="39"/>
  <c r="H25" i="39" s="1"/>
  <c r="E25" i="39"/>
  <c r="C25" i="39"/>
  <c r="D25" i="39" s="1"/>
  <c r="B25" i="39"/>
  <c r="AG24" i="39"/>
  <c r="AH24" i="39" s="1"/>
  <c r="Y24" i="39"/>
  <c r="Z24" i="39" s="1"/>
  <c r="I24" i="39"/>
  <c r="J24" i="39" s="1"/>
  <c r="Y25" i="39"/>
  <c r="Z25" i="39" s="1"/>
  <c r="G10" i="40"/>
  <c r="AG31" i="39"/>
  <c r="AH31" i="39" s="1"/>
  <c r="Y31" i="39"/>
  <c r="Z31" i="39" s="1"/>
  <c r="I31" i="39"/>
  <c r="J31" i="39" s="1"/>
  <c r="AE155" i="42"/>
  <c r="AC155" i="42"/>
  <c r="AA155" i="42"/>
  <c r="W155" i="42"/>
  <c r="U155" i="42"/>
  <c r="S155" i="42"/>
  <c r="AE154" i="42"/>
  <c r="AC154" i="42"/>
  <c r="AA154" i="42"/>
  <c r="W154" i="42"/>
  <c r="U154" i="42"/>
  <c r="S154" i="42"/>
  <c r="AE153" i="42"/>
  <c r="AC153" i="42"/>
  <c r="AA153" i="42"/>
  <c r="W153" i="42"/>
  <c r="U153" i="42"/>
  <c r="S153" i="42"/>
  <c r="AE152" i="42"/>
  <c r="AC152" i="42"/>
  <c r="AA152" i="42"/>
  <c r="W152" i="42"/>
  <c r="U152" i="42"/>
  <c r="S152" i="42"/>
  <c r="AE151" i="42"/>
  <c r="AC151" i="42"/>
  <c r="AA151" i="42"/>
  <c r="W151" i="42"/>
  <c r="U151" i="42"/>
  <c r="S151" i="42"/>
  <c r="AE150" i="42"/>
  <c r="AC150" i="42"/>
  <c r="AA150" i="42"/>
  <c r="W150" i="42"/>
  <c r="U150" i="42"/>
  <c r="S150" i="42"/>
  <c r="AE149" i="42"/>
  <c r="AC149" i="42"/>
  <c r="AA149" i="42"/>
  <c r="W149" i="42"/>
  <c r="U149" i="42"/>
  <c r="S149" i="42"/>
  <c r="AE148" i="42"/>
  <c r="AC148" i="42"/>
  <c r="AA148" i="42"/>
  <c r="W148" i="42"/>
  <c r="U148" i="42"/>
  <c r="S148" i="42"/>
  <c r="AE147" i="42"/>
  <c r="AC147" i="42"/>
  <c r="AA147" i="42"/>
  <c r="W147" i="42"/>
  <c r="U147" i="42"/>
  <c r="S147" i="42"/>
  <c r="AE146" i="42"/>
  <c r="AE173" i="42" s="1"/>
  <c r="AC146" i="42"/>
  <c r="AC173" i="42" s="1"/>
  <c r="AA146" i="42"/>
  <c r="AA173" i="42" s="1"/>
  <c r="W146" i="42"/>
  <c r="W173" i="42" s="1"/>
  <c r="U146" i="42"/>
  <c r="U173" i="42" s="1"/>
  <c r="S146" i="42"/>
  <c r="S173" i="42" s="1"/>
  <c r="AE141" i="42"/>
  <c r="AC141" i="42"/>
  <c r="AA141" i="42"/>
  <c r="W141" i="42"/>
  <c r="U141" i="42"/>
  <c r="S141" i="42"/>
  <c r="AE136" i="42"/>
  <c r="AC136" i="42"/>
  <c r="AA136" i="42"/>
  <c r="W136" i="42"/>
  <c r="U136" i="42"/>
  <c r="S136" i="42"/>
  <c r="AE135" i="42"/>
  <c r="AC135" i="42"/>
  <c r="AA135" i="42"/>
  <c r="W135" i="42"/>
  <c r="U135" i="42"/>
  <c r="S135" i="42"/>
  <c r="AE134" i="42"/>
  <c r="AC134" i="42"/>
  <c r="AA134" i="42"/>
  <c r="W134" i="42"/>
  <c r="U134" i="42"/>
  <c r="S134" i="42"/>
  <c r="AE133" i="42"/>
  <c r="AC133" i="42"/>
  <c r="AA133" i="42"/>
  <c r="W133" i="42"/>
  <c r="U133" i="42"/>
  <c r="S133" i="42"/>
  <c r="AE132" i="42"/>
  <c r="AC132" i="42"/>
  <c r="AA132" i="42"/>
  <c r="W132" i="42"/>
  <c r="U132" i="42"/>
  <c r="S132" i="42"/>
  <c r="AE131" i="42"/>
  <c r="AC131" i="42"/>
  <c r="AA131" i="42"/>
  <c r="W131" i="42"/>
  <c r="U131" i="42"/>
  <c r="S131" i="42"/>
  <c r="AE130" i="42"/>
  <c r="AC130" i="42"/>
  <c r="AA130" i="42"/>
  <c r="W130" i="42"/>
  <c r="U130" i="42"/>
  <c r="S130" i="42"/>
  <c r="AE129" i="42"/>
  <c r="AE160" i="42" s="1"/>
  <c r="AC129" i="42"/>
  <c r="AC160" i="42" s="1"/>
  <c r="AA129" i="42"/>
  <c r="AA160" i="42" s="1"/>
  <c r="W129" i="42"/>
  <c r="W160" i="42" s="1"/>
  <c r="U129" i="42"/>
  <c r="U160" i="42" s="1"/>
  <c r="S129" i="42"/>
  <c r="S160" i="42" s="1"/>
  <c r="AE120" i="42"/>
  <c r="AC120" i="42"/>
  <c r="AA120" i="42"/>
  <c r="W120" i="42"/>
  <c r="U120" i="42"/>
  <c r="S120" i="42"/>
  <c r="AE115" i="42"/>
  <c r="AC115" i="42"/>
  <c r="AA115" i="42"/>
  <c r="W115" i="42"/>
  <c r="U115" i="42"/>
  <c r="S115" i="42"/>
  <c r="AE114" i="42"/>
  <c r="AC114" i="42"/>
  <c r="AA114" i="42"/>
  <c r="W114" i="42"/>
  <c r="U114" i="42"/>
  <c r="S114" i="42"/>
  <c r="AE113" i="42"/>
  <c r="AC113" i="42"/>
  <c r="AA113" i="42"/>
  <c r="W113" i="42"/>
  <c r="U113" i="42"/>
  <c r="S113" i="42"/>
  <c r="AE108" i="42"/>
  <c r="AC108" i="42"/>
  <c r="AA108" i="42"/>
  <c r="W108" i="42"/>
  <c r="U108" i="42"/>
  <c r="S108" i="42"/>
  <c r="AE107" i="42"/>
  <c r="AC107" i="42"/>
  <c r="AA107" i="42"/>
  <c r="W107" i="42"/>
  <c r="U107" i="42"/>
  <c r="S107" i="42"/>
  <c r="AE106" i="42"/>
  <c r="AC106" i="42"/>
  <c r="AA106" i="42"/>
  <c r="W106" i="42"/>
  <c r="U106" i="42"/>
  <c r="S106" i="42"/>
  <c r="AE105" i="42"/>
  <c r="AC105" i="42"/>
  <c r="AA105" i="42"/>
  <c r="W105" i="42"/>
  <c r="U105" i="42"/>
  <c r="S105" i="42"/>
  <c r="AE104" i="42"/>
  <c r="AC104" i="42"/>
  <c r="AA104" i="42"/>
  <c r="W104" i="42"/>
  <c r="U104" i="42"/>
  <c r="S104" i="42"/>
  <c r="AE103" i="42"/>
  <c r="AC103" i="42"/>
  <c r="AA103" i="42"/>
  <c r="W103" i="42"/>
  <c r="U103" i="42"/>
  <c r="S103" i="42"/>
  <c r="AE102" i="42"/>
  <c r="AC102" i="42"/>
  <c r="AA102" i="42"/>
  <c r="W102" i="42"/>
  <c r="U102" i="42"/>
  <c r="S102" i="42"/>
  <c r="AE97" i="42"/>
  <c r="AC97" i="42"/>
  <c r="AA97" i="42"/>
  <c r="W97" i="42"/>
  <c r="U97" i="42"/>
  <c r="S97" i="42"/>
  <c r="AE96" i="42"/>
  <c r="AC96" i="42"/>
  <c r="AA96" i="42"/>
  <c r="W96" i="42"/>
  <c r="U96" i="42"/>
  <c r="S96" i="42"/>
  <c r="AE95" i="42"/>
  <c r="AC95" i="42"/>
  <c r="AA95" i="42"/>
  <c r="W95" i="42"/>
  <c r="U95" i="42"/>
  <c r="S95" i="42"/>
  <c r="AE94" i="42"/>
  <c r="AC94" i="42"/>
  <c r="AA94" i="42"/>
  <c r="W94" i="42"/>
  <c r="U94" i="42"/>
  <c r="S94" i="42"/>
  <c r="AE93" i="42"/>
  <c r="AA93" i="42"/>
  <c r="W93" i="42"/>
  <c r="U93" i="42"/>
  <c r="S93" i="42"/>
  <c r="AE87" i="42"/>
  <c r="AC87" i="42"/>
  <c r="AA87" i="42"/>
  <c r="W87" i="42"/>
  <c r="U87" i="42"/>
  <c r="S87" i="42"/>
  <c r="AE86" i="42"/>
  <c r="AC86" i="42"/>
  <c r="AA86" i="42"/>
  <c r="W86" i="42"/>
  <c r="U86" i="42"/>
  <c r="S86" i="42"/>
  <c r="AE85" i="42"/>
  <c r="AC85" i="42"/>
  <c r="AA85" i="42"/>
  <c r="W85" i="42"/>
  <c r="U85" i="42"/>
  <c r="S85" i="42"/>
  <c r="AE84" i="42"/>
  <c r="AC84" i="42"/>
  <c r="AA84" i="42"/>
  <c r="W84" i="42"/>
  <c r="U84" i="42"/>
  <c r="S84" i="42"/>
  <c r="AE83" i="42"/>
  <c r="AC83" i="42"/>
  <c r="AA83" i="42"/>
  <c r="W83" i="42"/>
  <c r="U83" i="42"/>
  <c r="S83" i="42"/>
  <c r="AE82" i="42"/>
  <c r="AC82" i="42"/>
  <c r="AA82" i="42"/>
  <c r="W82" i="42"/>
  <c r="U82" i="42"/>
  <c r="S82" i="42"/>
  <c r="AE77" i="42"/>
  <c r="AC77" i="42"/>
  <c r="AA77" i="42"/>
  <c r="W77" i="42"/>
  <c r="U77" i="42"/>
  <c r="S77" i="42"/>
  <c r="AE76" i="42"/>
  <c r="AC76" i="42"/>
  <c r="AA76" i="42"/>
  <c r="W76" i="42"/>
  <c r="U76" i="42"/>
  <c r="S76" i="42"/>
  <c r="AE75" i="42"/>
  <c r="AC75" i="42"/>
  <c r="AA75" i="42"/>
  <c r="W75" i="42"/>
  <c r="U75" i="42"/>
  <c r="S75" i="42"/>
  <c r="AE74" i="42"/>
  <c r="AC74" i="42"/>
  <c r="AA74" i="42"/>
  <c r="W74" i="42"/>
  <c r="U74" i="42"/>
  <c r="S74" i="42"/>
  <c r="AE73" i="42"/>
  <c r="AC73" i="42"/>
  <c r="AA73" i="42"/>
  <c r="W73" i="42"/>
  <c r="U73" i="42"/>
  <c r="S73" i="42"/>
  <c r="AE72" i="42"/>
  <c r="AC72" i="42"/>
  <c r="AA72" i="42"/>
  <c r="W72" i="42"/>
  <c r="U72" i="42"/>
  <c r="S72" i="42"/>
  <c r="AE71" i="42"/>
  <c r="AC71" i="42"/>
  <c r="AA71" i="42"/>
  <c r="W71" i="42"/>
  <c r="U71" i="42"/>
  <c r="S71" i="42"/>
  <c r="AE70" i="42"/>
  <c r="AC70" i="42"/>
  <c r="AA70" i="42"/>
  <c r="W70" i="42"/>
  <c r="U70" i="42"/>
  <c r="S70" i="42"/>
  <c r="AE69" i="42"/>
  <c r="AC69" i="42"/>
  <c r="AA69" i="42"/>
  <c r="W69" i="42"/>
  <c r="U69" i="42"/>
  <c r="S69" i="42"/>
  <c r="AE68" i="42"/>
  <c r="AC68" i="42"/>
  <c r="AA68" i="42"/>
  <c r="W68" i="42"/>
  <c r="U68" i="42"/>
  <c r="S68" i="42"/>
  <c r="AE67" i="42"/>
  <c r="AC67" i="42"/>
  <c r="AA67" i="42"/>
  <c r="W67" i="42"/>
  <c r="U67" i="42"/>
  <c r="S67" i="42"/>
  <c r="AE62" i="42"/>
  <c r="AC62" i="42"/>
  <c r="AA62" i="42"/>
  <c r="W62" i="42"/>
  <c r="U62" i="42"/>
  <c r="S62" i="42"/>
  <c r="AE61" i="42"/>
  <c r="AC61" i="42"/>
  <c r="AA61" i="42"/>
  <c r="W61" i="42"/>
  <c r="U61" i="42"/>
  <c r="S61" i="42"/>
  <c r="AE60" i="42"/>
  <c r="AC60" i="42"/>
  <c r="AA60" i="42"/>
  <c r="W60" i="42"/>
  <c r="U60" i="42"/>
  <c r="S60" i="42"/>
  <c r="AE59" i="42"/>
  <c r="AC59" i="42"/>
  <c r="AA59" i="42"/>
  <c r="W59" i="42"/>
  <c r="U59" i="42"/>
  <c r="S59" i="42"/>
  <c r="AE58" i="42"/>
  <c r="AC58" i="42"/>
  <c r="AA58" i="42"/>
  <c r="W58" i="42"/>
  <c r="U58" i="42"/>
  <c r="S58" i="42"/>
  <c r="AE57" i="42"/>
  <c r="AC57" i="42"/>
  <c r="AA57" i="42"/>
  <c r="W57" i="42"/>
  <c r="U57" i="42"/>
  <c r="S57" i="42"/>
  <c r="AE56" i="42"/>
  <c r="AC56" i="42"/>
  <c r="AA56" i="42"/>
  <c r="W56" i="42"/>
  <c r="U56" i="42"/>
  <c r="S56" i="42"/>
  <c r="AE55" i="42"/>
  <c r="AC55" i="42"/>
  <c r="AA55" i="42"/>
  <c r="W55" i="42"/>
  <c r="U55" i="42"/>
  <c r="S55" i="42"/>
  <c r="AE54" i="42"/>
  <c r="AC54" i="42"/>
  <c r="AA54" i="42"/>
  <c r="W54" i="42"/>
  <c r="U54" i="42"/>
  <c r="S54" i="42"/>
  <c r="AE49" i="42"/>
  <c r="AC49" i="42"/>
  <c r="AA49" i="42"/>
  <c r="W49" i="42"/>
  <c r="U49" i="42"/>
  <c r="S49" i="42"/>
  <c r="AE48" i="42"/>
  <c r="AC48" i="42"/>
  <c r="AA48" i="42"/>
  <c r="W48" i="42"/>
  <c r="U48" i="42"/>
  <c r="S48" i="42"/>
  <c r="AE47" i="42"/>
  <c r="AC47" i="42"/>
  <c r="AA47" i="42"/>
  <c r="W47" i="42"/>
  <c r="U47" i="42"/>
  <c r="S47" i="42"/>
  <c r="AE46" i="42"/>
  <c r="AC46" i="42"/>
  <c r="AA46" i="42"/>
  <c r="W46" i="42"/>
  <c r="U46" i="42"/>
  <c r="S46" i="42"/>
  <c r="AE45" i="42"/>
  <c r="AC45" i="42"/>
  <c r="AA45" i="42"/>
  <c r="W45" i="42"/>
  <c r="U45" i="42"/>
  <c r="S45" i="42"/>
  <c r="AE44" i="42"/>
  <c r="AC44" i="42"/>
  <c r="AA44" i="42"/>
  <c r="W44" i="42"/>
  <c r="U44" i="42"/>
  <c r="S44" i="42"/>
  <c r="AE43" i="42"/>
  <c r="AC43" i="42"/>
  <c r="AA43" i="42"/>
  <c r="W43" i="42"/>
  <c r="U43" i="42"/>
  <c r="S43" i="42"/>
  <c r="AE42" i="42"/>
  <c r="AC42" i="42"/>
  <c r="AA42" i="42"/>
  <c r="W42" i="42"/>
  <c r="U42" i="42"/>
  <c r="S42" i="42"/>
  <c r="AE37" i="42"/>
  <c r="AC37" i="42"/>
  <c r="AA37" i="42"/>
  <c r="W37" i="42"/>
  <c r="U37" i="42"/>
  <c r="S37" i="42"/>
  <c r="AE36" i="42"/>
  <c r="AC36" i="42"/>
  <c r="AA36" i="42"/>
  <c r="W36" i="42"/>
  <c r="U36" i="42"/>
  <c r="S36" i="42"/>
  <c r="AE35" i="42"/>
  <c r="AC35" i="42"/>
  <c r="AA35" i="42"/>
  <c r="W35" i="42"/>
  <c r="U35" i="42"/>
  <c r="S35" i="42"/>
  <c r="AE30" i="42"/>
  <c r="AC30" i="42"/>
  <c r="AA30" i="42"/>
  <c r="W30" i="42"/>
  <c r="U30" i="42"/>
  <c r="S30" i="42"/>
  <c r="AE29" i="42"/>
  <c r="AC29" i="42"/>
  <c r="AA29" i="42"/>
  <c r="W29" i="42"/>
  <c r="U29" i="42"/>
  <c r="S29" i="42"/>
  <c r="AE28" i="42"/>
  <c r="AC28" i="42"/>
  <c r="AA28" i="42"/>
  <c r="W28" i="42"/>
  <c r="U28" i="42"/>
  <c r="S28" i="42"/>
  <c r="AE27" i="42"/>
  <c r="AC27" i="42"/>
  <c r="AA27" i="42"/>
  <c r="W27" i="42"/>
  <c r="U27" i="42"/>
  <c r="S27" i="42"/>
  <c r="AE26" i="42"/>
  <c r="AC26" i="42"/>
  <c r="AA26" i="42"/>
  <c r="W26" i="42"/>
  <c r="U26" i="42"/>
  <c r="S26" i="42"/>
  <c r="AH25" i="42"/>
  <c r="AH41" i="42" s="1"/>
  <c r="AG25" i="42"/>
  <c r="AF25" i="42"/>
  <c r="AE25" i="42"/>
  <c r="AD25" i="42"/>
  <c r="AD41" i="42"/>
  <c r="AC25" i="42"/>
  <c r="AB25" i="42"/>
  <c r="AA25" i="42"/>
  <c r="Z25" i="42"/>
  <c r="Z41" i="42" s="1"/>
  <c r="Y25" i="42"/>
  <c r="X25" i="42"/>
  <c r="W25" i="42"/>
  <c r="V25" i="42"/>
  <c r="V41" i="42"/>
  <c r="U25" i="42"/>
  <c r="T25" i="42"/>
  <c r="S25" i="42"/>
  <c r="AE21" i="42"/>
  <c r="AC21" i="42"/>
  <c r="AA21" i="42"/>
  <c r="W21" i="42"/>
  <c r="U21" i="42"/>
  <c r="S21" i="42"/>
  <c r="AE20" i="42"/>
  <c r="AC20" i="42"/>
  <c r="AA20" i="42"/>
  <c r="W20" i="42"/>
  <c r="U20" i="42"/>
  <c r="S20" i="42"/>
  <c r="AE19" i="42"/>
  <c r="AC19" i="42"/>
  <c r="AA19" i="42"/>
  <c r="W19" i="42"/>
  <c r="U19" i="42"/>
  <c r="S19" i="42"/>
  <c r="AE18" i="42"/>
  <c r="AC18" i="42"/>
  <c r="AA18" i="42"/>
  <c r="W18" i="42"/>
  <c r="U18" i="42"/>
  <c r="S18" i="42"/>
  <c r="AE17" i="42"/>
  <c r="AC17" i="42"/>
  <c r="AA17" i="42"/>
  <c r="W17" i="42"/>
  <c r="U17" i="42"/>
  <c r="S17" i="42"/>
  <c r="AH16" i="42"/>
  <c r="AG16" i="42"/>
  <c r="AF16" i="42"/>
  <c r="AE16" i="42"/>
  <c r="AE7" i="42"/>
  <c r="AD16" i="42"/>
  <c r="AC16" i="42"/>
  <c r="AC7" i="42" s="1"/>
  <c r="AB16" i="42"/>
  <c r="AA16" i="42"/>
  <c r="AA7" i="42"/>
  <c r="Z16" i="42"/>
  <c r="Y16" i="42"/>
  <c r="X16" i="42"/>
  <c r="W16" i="42"/>
  <c r="V16" i="42"/>
  <c r="U16" i="42"/>
  <c r="U7" i="42"/>
  <c r="T16" i="42"/>
  <c r="AE12" i="42"/>
  <c r="AC12" i="42"/>
  <c r="AA12" i="42"/>
  <c r="W12" i="42"/>
  <c r="U12" i="42"/>
  <c r="S12" i="42"/>
  <c r="AE11" i="42"/>
  <c r="AC11" i="42"/>
  <c r="AA11" i="42"/>
  <c r="W11" i="42"/>
  <c r="U11" i="42"/>
  <c r="S11" i="42"/>
  <c r="AE10" i="42"/>
  <c r="AC10" i="42"/>
  <c r="AA10" i="42"/>
  <c r="W10" i="42"/>
  <c r="U10" i="42"/>
  <c r="S10" i="42"/>
  <c r="AE9" i="42"/>
  <c r="AC9" i="42"/>
  <c r="AA9" i="42"/>
  <c r="W9" i="42"/>
  <c r="U9" i="42"/>
  <c r="S9" i="42"/>
  <c r="AE8" i="42"/>
  <c r="AC8" i="42"/>
  <c r="AA8" i="42"/>
  <c r="W8" i="42"/>
  <c r="U8" i="42"/>
  <c r="S8" i="42"/>
  <c r="W7" i="42"/>
  <c r="W44" i="39"/>
  <c r="X44" i="39" s="1"/>
  <c r="AG39" i="39"/>
  <c r="AH39" i="39" s="1"/>
  <c r="AF155" i="42"/>
  <c r="AD155" i="42"/>
  <c r="AB155" i="42"/>
  <c r="Y39" i="39"/>
  <c r="Z39" i="39" s="1"/>
  <c r="Y155" i="42"/>
  <c r="X155" i="42"/>
  <c r="V155" i="42"/>
  <c r="T155" i="42"/>
  <c r="AG38" i="39"/>
  <c r="AH38" i="39" s="1"/>
  <c r="AF154" i="42"/>
  <c r="AD154" i="42"/>
  <c r="AB154" i="42"/>
  <c r="Y38" i="39"/>
  <c r="Z38" i="39" s="1"/>
  <c r="X154" i="42"/>
  <c r="V154" i="42"/>
  <c r="T154" i="42"/>
  <c r="AG37" i="39"/>
  <c r="AH37" i="39" s="1"/>
  <c r="AF153" i="42"/>
  <c r="AD153" i="42"/>
  <c r="AB153" i="42"/>
  <c r="Y37" i="39"/>
  <c r="Z37" i="39" s="1"/>
  <c r="Y153" i="42"/>
  <c r="X153" i="42"/>
  <c r="V153" i="42"/>
  <c r="T153" i="42"/>
  <c r="AG36" i="39"/>
  <c r="AH36" i="39" s="1"/>
  <c r="AF152" i="42"/>
  <c r="AD152" i="42"/>
  <c r="AB152" i="42"/>
  <c r="Y36" i="39"/>
  <c r="Z36" i="39" s="1"/>
  <c r="X152" i="42"/>
  <c r="V152" i="42"/>
  <c r="T152" i="42"/>
  <c r="AG35" i="39"/>
  <c r="AH35" i="39" s="1"/>
  <c r="AF151" i="42"/>
  <c r="AD151" i="42"/>
  <c r="AB151" i="42"/>
  <c r="Y35" i="39"/>
  <c r="Z35" i="39" s="1"/>
  <c r="Y151" i="42"/>
  <c r="X151" i="42"/>
  <c r="V151" i="42"/>
  <c r="T151" i="42"/>
  <c r="AG34" i="39"/>
  <c r="AH34" i="39" s="1"/>
  <c r="AF150" i="42"/>
  <c r="AD150" i="42"/>
  <c r="AB150" i="42"/>
  <c r="Y34" i="39"/>
  <c r="Z34" i="39" s="1"/>
  <c r="X150" i="42"/>
  <c r="V150" i="42"/>
  <c r="T150" i="42"/>
  <c r="AG33" i="39"/>
  <c r="AH33" i="39" s="1"/>
  <c r="AF149" i="42"/>
  <c r="AD149" i="42"/>
  <c r="AB149" i="42"/>
  <c r="Y33" i="39"/>
  <c r="Z33" i="39" s="1"/>
  <c r="Y149" i="42"/>
  <c r="X149" i="42"/>
  <c r="V149" i="42"/>
  <c r="T149" i="42"/>
  <c r="AG32" i="39"/>
  <c r="AH32" i="39" s="1"/>
  <c r="AF148" i="42"/>
  <c r="AD148" i="42"/>
  <c r="AB148" i="42"/>
  <c r="Y32" i="39"/>
  <c r="Z32" i="39" s="1"/>
  <c r="X148" i="42"/>
  <c r="V148" i="42"/>
  <c r="T148" i="42"/>
  <c r="AG30" i="39"/>
  <c r="AH30" i="39" s="1"/>
  <c r="AF147" i="42"/>
  <c r="AD147" i="42"/>
  <c r="AB147" i="42"/>
  <c r="Y30" i="39"/>
  <c r="Z30" i="39" s="1"/>
  <c r="Y147" i="42"/>
  <c r="X147" i="42"/>
  <c r="V147" i="42"/>
  <c r="T147" i="42"/>
  <c r="AG29" i="39"/>
  <c r="AH29" i="39" s="1"/>
  <c r="AF146" i="42"/>
  <c r="AD146" i="42"/>
  <c r="AB146" i="42"/>
  <c r="Y29" i="39"/>
  <c r="Z29" i="39" s="1"/>
  <c r="X146" i="42"/>
  <c r="V146" i="42"/>
  <c r="T146" i="42"/>
  <c r="AE20" i="39"/>
  <c r="AC20" i="39"/>
  <c r="AA20" i="39"/>
  <c r="W20" i="39"/>
  <c r="U20" i="39"/>
  <c r="S20" i="39"/>
  <c r="AG19" i="39"/>
  <c r="AH19" i="39" s="1"/>
  <c r="AF141" i="42"/>
  <c r="AD141" i="42"/>
  <c r="AB141" i="42"/>
  <c r="Y19" i="39"/>
  <c r="Z19" i="39" s="1"/>
  <c r="X141" i="42"/>
  <c r="V141" i="42"/>
  <c r="T141" i="42"/>
  <c r="AE15" i="39"/>
  <c r="AC15" i="39"/>
  <c r="AA15" i="39"/>
  <c r="W15" i="39"/>
  <c r="U15" i="39"/>
  <c r="S15" i="39"/>
  <c r="AG14" i="39"/>
  <c r="AF14" i="39"/>
  <c r="AF136" i="42" s="1"/>
  <c r="AD14" i="39"/>
  <c r="AD136" i="42" s="1"/>
  <c r="AB14" i="39"/>
  <c r="AB136" i="42" s="1"/>
  <c r="Y14" i="39"/>
  <c r="Y136" i="42" s="1"/>
  <c r="X14" i="39"/>
  <c r="X136" i="42" s="1"/>
  <c r="V14" i="39"/>
  <c r="V136" i="42" s="1"/>
  <c r="T14" i="39"/>
  <c r="T136" i="42" s="1"/>
  <c r="AG13" i="39"/>
  <c r="AF13" i="39"/>
  <c r="AF135" i="42"/>
  <c r="AD13" i="39"/>
  <c r="AD135" i="42"/>
  <c r="AB13" i="39"/>
  <c r="AB135" i="42"/>
  <c r="Y13" i="39"/>
  <c r="Y135" i="42"/>
  <c r="X13" i="39"/>
  <c r="X135" i="42"/>
  <c r="V13" i="39"/>
  <c r="V135" i="42"/>
  <c r="T13" i="39"/>
  <c r="T135" i="42"/>
  <c r="AG12" i="39"/>
  <c r="AF12" i="39"/>
  <c r="AF134" i="42" s="1"/>
  <c r="AD12" i="39"/>
  <c r="AD134" i="42" s="1"/>
  <c r="AB12" i="39"/>
  <c r="AB134" i="42" s="1"/>
  <c r="Y12" i="39"/>
  <c r="Y134" i="42" s="1"/>
  <c r="X12" i="39"/>
  <c r="X134" i="42" s="1"/>
  <c r="V12" i="39"/>
  <c r="V134" i="42" s="1"/>
  <c r="T12" i="39"/>
  <c r="T134" i="42" s="1"/>
  <c r="AG11" i="39"/>
  <c r="AF11" i="39"/>
  <c r="AD11" i="39"/>
  <c r="AB11" i="39"/>
  <c r="Y11" i="39"/>
  <c r="X11" i="39"/>
  <c r="V11" i="39"/>
  <c r="T11" i="39"/>
  <c r="AG10" i="39"/>
  <c r="AF10" i="39"/>
  <c r="AF132" i="42"/>
  <c r="AD10" i="39"/>
  <c r="AD132" i="42"/>
  <c r="AB10" i="39"/>
  <c r="AB132" i="42"/>
  <c r="Y10" i="39"/>
  <c r="Y132" i="42"/>
  <c r="X10" i="39"/>
  <c r="X132" i="42"/>
  <c r="V10" i="39"/>
  <c r="V132" i="42"/>
  <c r="T10" i="39"/>
  <c r="T132" i="42"/>
  <c r="AG9" i="39"/>
  <c r="AF9" i="39"/>
  <c r="AF131" i="42" s="1"/>
  <c r="AD9" i="39"/>
  <c r="AD131" i="42" s="1"/>
  <c r="AB9" i="39"/>
  <c r="AB131" i="42" s="1"/>
  <c r="Y9" i="39"/>
  <c r="Y131" i="42" s="1"/>
  <c r="X9" i="39"/>
  <c r="X131" i="42" s="1"/>
  <c r="V9" i="39"/>
  <c r="V131" i="42" s="1"/>
  <c r="T9" i="39"/>
  <c r="T131" i="42" s="1"/>
  <c r="AG8" i="39"/>
  <c r="AF8" i="39"/>
  <c r="AF130" i="42"/>
  <c r="AD8" i="39"/>
  <c r="AD130" i="42"/>
  <c r="AB8" i="39"/>
  <c r="AB130" i="42"/>
  <c r="Y8" i="39"/>
  <c r="Y130" i="42"/>
  <c r="X8" i="39"/>
  <c r="X130" i="42"/>
  <c r="V8" i="39"/>
  <c r="V130" i="42"/>
  <c r="T8" i="39"/>
  <c r="T130" i="42"/>
  <c r="AG7" i="39"/>
  <c r="AF7" i="39"/>
  <c r="AF129" i="42" s="1"/>
  <c r="AD7" i="39"/>
  <c r="AD129" i="42" s="1"/>
  <c r="AB7" i="39"/>
  <c r="AB129" i="42" s="1"/>
  <c r="Y7" i="39"/>
  <c r="X7" i="39"/>
  <c r="X129" i="42"/>
  <c r="V7" i="39"/>
  <c r="V129" i="42"/>
  <c r="T7" i="39"/>
  <c r="T129" i="42"/>
  <c r="AH6" i="39"/>
  <c r="AH18" i="39"/>
  <c r="AG6" i="39"/>
  <c r="AG18" i="39"/>
  <c r="AF6" i="39"/>
  <c r="AF18" i="39"/>
  <c r="AE6" i="39"/>
  <c r="AE18" i="39"/>
  <c r="AD6" i="39"/>
  <c r="AD18" i="39"/>
  <c r="AC6" i="39"/>
  <c r="AC18" i="39"/>
  <c r="AB6" i="39"/>
  <c r="AB18" i="39"/>
  <c r="AA6" i="39"/>
  <c r="AA18" i="39"/>
  <c r="Z6" i="39"/>
  <c r="Z18" i="39"/>
  <c r="Y6" i="39"/>
  <c r="Y18" i="39"/>
  <c r="X6" i="39"/>
  <c r="X18" i="39"/>
  <c r="W6" i="39"/>
  <c r="W18" i="39"/>
  <c r="V6" i="39"/>
  <c r="V18" i="39"/>
  <c r="U6" i="39"/>
  <c r="U18" i="39"/>
  <c r="T6" i="39"/>
  <c r="T18" i="39"/>
  <c r="S6" i="39"/>
  <c r="S18" i="39"/>
  <c r="AE20" i="9"/>
  <c r="AC20" i="9"/>
  <c r="AA20" i="9"/>
  <c r="W20" i="9"/>
  <c r="U20" i="9"/>
  <c r="S20" i="9"/>
  <c r="AG19" i="9"/>
  <c r="AH19" i="9" s="1"/>
  <c r="AF19" i="9"/>
  <c r="AD19" i="9"/>
  <c r="AB19" i="9"/>
  <c r="Y19" i="9"/>
  <c r="Z19" i="9"/>
  <c r="X19" i="9"/>
  <c r="V19" i="9"/>
  <c r="T19" i="9"/>
  <c r="AG18" i="9"/>
  <c r="AH18" i="9" s="1"/>
  <c r="AF18" i="9"/>
  <c r="AD18" i="9"/>
  <c r="AB18" i="9"/>
  <c r="Y18" i="9"/>
  <c r="Z18" i="9"/>
  <c r="X18" i="9"/>
  <c r="V18" i="9"/>
  <c r="T18" i="9"/>
  <c r="AG17" i="9"/>
  <c r="AH17" i="9" s="1"/>
  <c r="AF17" i="9"/>
  <c r="AD17" i="9"/>
  <c r="AB17" i="9"/>
  <c r="Y17" i="9"/>
  <c r="Z17" i="9"/>
  <c r="X17" i="9"/>
  <c r="V17" i="9"/>
  <c r="T17" i="9"/>
  <c r="AG16" i="9"/>
  <c r="AH16" i="9" s="1"/>
  <c r="AF16" i="9"/>
  <c r="AD16" i="9"/>
  <c r="AB16" i="9"/>
  <c r="Y16" i="9"/>
  <c r="Z16" i="9"/>
  <c r="X16" i="9"/>
  <c r="V16" i="9"/>
  <c r="T16" i="9"/>
  <c r="S6" i="9"/>
  <c r="S15" i="9" s="1"/>
  <c r="T6" i="9"/>
  <c r="T15" i="9" s="1"/>
  <c r="U6" i="9"/>
  <c r="U15" i="9" s="1"/>
  <c r="V6" i="9"/>
  <c r="V15" i="9" s="1"/>
  <c r="W6" i="9"/>
  <c r="W15" i="9" s="1"/>
  <c r="X6" i="9"/>
  <c r="X15" i="9" s="1"/>
  <c r="Y6" i="9"/>
  <c r="Y15" i="9" s="1"/>
  <c r="Z6" i="9"/>
  <c r="Z15" i="9" s="1"/>
  <c r="AA6" i="9"/>
  <c r="AA15" i="9" s="1"/>
  <c r="AB6" i="9"/>
  <c r="AB15" i="9" s="1"/>
  <c r="AC6" i="9"/>
  <c r="AC15" i="9" s="1"/>
  <c r="AD6" i="9"/>
  <c r="AD15" i="9" s="1"/>
  <c r="AE6" i="9"/>
  <c r="AE15" i="9" s="1"/>
  <c r="AF6" i="9"/>
  <c r="AF15" i="9" s="1"/>
  <c r="AG6" i="9"/>
  <c r="AG15" i="9" s="1"/>
  <c r="AH6" i="9"/>
  <c r="AH15" i="9" s="1"/>
  <c r="T120" i="42"/>
  <c r="V120" i="42"/>
  <c r="X120" i="42"/>
  <c r="AB120" i="42"/>
  <c r="AD120" i="42"/>
  <c r="AF120" i="42"/>
  <c r="AG120" i="42"/>
  <c r="S125" i="42"/>
  <c r="U125" i="42"/>
  <c r="W125" i="42"/>
  <c r="AA125" i="42"/>
  <c r="AC125" i="42"/>
  <c r="AE125" i="42"/>
  <c r="Q16" i="40"/>
  <c r="R16" i="40"/>
  <c r="Q17" i="40"/>
  <c r="R17" i="40"/>
  <c r="Q18" i="40"/>
  <c r="R18" i="40"/>
  <c r="AG18" i="40"/>
  <c r="AH18" i="40"/>
  <c r="AG19" i="40"/>
  <c r="AH19" i="40"/>
  <c r="AG16" i="40"/>
  <c r="AH16" i="40"/>
  <c r="AG20" i="40"/>
  <c r="AH20" i="40"/>
  <c r="AF20" i="40"/>
  <c r="AD20" i="40"/>
  <c r="AB20" i="40"/>
  <c r="Y20" i="40"/>
  <c r="Z20" i="40" s="1"/>
  <c r="X20" i="40"/>
  <c r="V20" i="40"/>
  <c r="T20" i="40"/>
  <c r="AF19" i="40"/>
  <c r="AD19" i="40"/>
  <c r="AB19" i="40"/>
  <c r="Y19" i="40"/>
  <c r="Z19" i="40" s="1"/>
  <c r="X19" i="40"/>
  <c r="V19" i="40"/>
  <c r="T19" i="40"/>
  <c r="AF18" i="40"/>
  <c r="AD18" i="40"/>
  <c r="AB18" i="40"/>
  <c r="Y18" i="40"/>
  <c r="Z18" i="40" s="1"/>
  <c r="X18" i="40"/>
  <c r="V18" i="40"/>
  <c r="T18" i="40"/>
  <c r="AG17" i="40"/>
  <c r="AH17" i="40"/>
  <c r="AF17" i="40"/>
  <c r="AD17" i="40"/>
  <c r="AB17" i="40"/>
  <c r="Y17" i="40"/>
  <c r="Z17" i="40" s="1"/>
  <c r="X17" i="40"/>
  <c r="V17" i="40"/>
  <c r="T17" i="40"/>
  <c r="AF16" i="40"/>
  <c r="AD16" i="40"/>
  <c r="AB16" i="40"/>
  <c r="Y16" i="40"/>
  <c r="Z16" i="40" s="1"/>
  <c r="X16" i="40"/>
  <c r="V16" i="40"/>
  <c r="T16" i="40"/>
  <c r="AG15" i="40"/>
  <c r="AH15" i="40"/>
  <c r="AF15" i="40"/>
  <c r="AD15" i="40"/>
  <c r="AB15" i="40"/>
  <c r="Y15" i="40"/>
  <c r="Z15" i="40" s="1"/>
  <c r="X15" i="40"/>
  <c r="V15" i="40"/>
  <c r="T15" i="40"/>
  <c r="AG14" i="40"/>
  <c r="AH14" i="40"/>
  <c r="AF14" i="40"/>
  <c r="AD14" i="40"/>
  <c r="AB14" i="40"/>
  <c r="Y14" i="40"/>
  <c r="Z14" i="40" s="1"/>
  <c r="X14" i="40"/>
  <c r="V14" i="40"/>
  <c r="T14" i="40"/>
  <c r="AH13" i="40"/>
  <c r="AG13" i="40"/>
  <c r="AF13" i="40"/>
  <c r="AE13" i="40"/>
  <c r="AD13" i="40"/>
  <c r="AC13" i="40"/>
  <c r="AB13" i="40"/>
  <c r="AA13" i="40"/>
  <c r="Z13" i="40"/>
  <c r="Y13" i="40"/>
  <c r="X13" i="40"/>
  <c r="W13" i="40"/>
  <c r="V13" i="40"/>
  <c r="U13" i="40"/>
  <c r="T13" i="40"/>
  <c r="S13" i="40"/>
  <c r="AE10" i="40"/>
  <c r="AE116" i="42"/>
  <c r="AC10" i="40"/>
  <c r="AC116" i="42"/>
  <c r="AA10" i="40"/>
  <c r="W10" i="40"/>
  <c r="W116" i="42" s="1"/>
  <c r="U10" i="40"/>
  <c r="U116" i="42" s="1"/>
  <c r="S10" i="40"/>
  <c r="AG9" i="40"/>
  <c r="AG115" i="42"/>
  <c r="AF9" i="40"/>
  <c r="AF115" i="42" s="1"/>
  <c r="AD9" i="40"/>
  <c r="AD115" i="42" s="1"/>
  <c r="AB9" i="40"/>
  <c r="AB115" i="42" s="1"/>
  <c r="Y9" i="40"/>
  <c r="X9" i="40"/>
  <c r="X115" i="42"/>
  <c r="V9" i="40"/>
  <c r="V115" i="42"/>
  <c r="T9" i="40"/>
  <c r="T115" i="42"/>
  <c r="AG8" i="40"/>
  <c r="AG114" i="42"/>
  <c r="AF8" i="40"/>
  <c r="AF114" i="42"/>
  <c r="AD8" i="40"/>
  <c r="AD114" i="42"/>
  <c r="AB8" i="40"/>
  <c r="AB114" i="42" s="1"/>
  <c r="Y8" i="40"/>
  <c r="X8" i="40"/>
  <c r="X114" i="42" s="1"/>
  <c r="V8" i="40"/>
  <c r="V114" i="42" s="1"/>
  <c r="T8" i="40"/>
  <c r="T114" i="42" s="1"/>
  <c r="AG7" i="40"/>
  <c r="AG113" i="42" s="1"/>
  <c r="AF7" i="40"/>
  <c r="AF113" i="42" s="1"/>
  <c r="AD7" i="40"/>
  <c r="AD113" i="42" s="1"/>
  <c r="AB7" i="40"/>
  <c r="AB113" i="42" s="1"/>
  <c r="Y7" i="40"/>
  <c r="X7" i="40"/>
  <c r="X113" i="42"/>
  <c r="V7" i="40"/>
  <c r="V113" i="42"/>
  <c r="T7" i="40"/>
  <c r="T113" i="42"/>
  <c r="AH6" i="40"/>
  <c r="AG6" i="40"/>
  <c r="AF6" i="40"/>
  <c r="AE6" i="40"/>
  <c r="AD6" i="40"/>
  <c r="AC6" i="40"/>
  <c r="AB6" i="40"/>
  <c r="AA6" i="40"/>
  <c r="Z6" i="40"/>
  <c r="Y6" i="40"/>
  <c r="X6" i="40"/>
  <c r="W6" i="40"/>
  <c r="V6" i="40"/>
  <c r="U6" i="40"/>
  <c r="T6" i="40"/>
  <c r="S6" i="40"/>
  <c r="AE38" i="5"/>
  <c r="AC38" i="5"/>
  <c r="AA38" i="5"/>
  <c r="W38" i="5"/>
  <c r="U38" i="5"/>
  <c r="S38" i="5"/>
  <c r="AG37" i="5"/>
  <c r="AH37" i="5"/>
  <c r="AF37" i="5"/>
  <c r="AD37" i="5"/>
  <c r="AB37" i="5"/>
  <c r="Y37" i="5"/>
  <c r="Z37" i="5" s="1"/>
  <c r="X37" i="5"/>
  <c r="V37" i="5"/>
  <c r="T37" i="5"/>
  <c r="AG36" i="5"/>
  <c r="AH36" i="5"/>
  <c r="AF36" i="5"/>
  <c r="AD36" i="5"/>
  <c r="AB36" i="5"/>
  <c r="Y36" i="5"/>
  <c r="Z36" i="5" s="1"/>
  <c r="X36" i="5"/>
  <c r="V36" i="5"/>
  <c r="T36" i="5"/>
  <c r="AE31" i="5"/>
  <c r="AG25" i="5"/>
  <c r="AH25" i="5" s="1"/>
  <c r="AF25" i="5"/>
  <c r="AD25" i="5"/>
  <c r="AB25" i="5"/>
  <c r="Y25" i="5"/>
  <c r="Z25" i="5"/>
  <c r="X25" i="5"/>
  <c r="V25" i="5"/>
  <c r="T25" i="5"/>
  <c r="AG24" i="5"/>
  <c r="AH24" i="5" s="1"/>
  <c r="AF24" i="5"/>
  <c r="AD24" i="5"/>
  <c r="AB24" i="5"/>
  <c r="Y24" i="5"/>
  <c r="Z24" i="5"/>
  <c r="X24" i="5"/>
  <c r="V24" i="5"/>
  <c r="T24" i="5"/>
  <c r="AG23" i="5"/>
  <c r="AH23" i="5" s="1"/>
  <c r="AF23" i="5"/>
  <c r="AD23" i="5"/>
  <c r="AB23" i="5"/>
  <c r="Y23" i="5"/>
  <c r="Z23" i="5"/>
  <c r="X23" i="5"/>
  <c r="V23" i="5"/>
  <c r="T23" i="5"/>
  <c r="AG22" i="5"/>
  <c r="AH22" i="5" s="1"/>
  <c r="AF22" i="5"/>
  <c r="AD22" i="5"/>
  <c r="AB22" i="5"/>
  <c r="Y22" i="5"/>
  <c r="Z22" i="5"/>
  <c r="X22" i="5"/>
  <c r="V22" i="5"/>
  <c r="T22" i="5"/>
  <c r="AG21" i="5"/>
  <c r="AH21" i="5" s="1"/>
  <c r="AF21" i="5"/>
  <c r="AD21" i="5"/>
  <c r="AB21" i="5"/>
  <c r="Y21" i="5"/>
  <c r="Z21" i="5"/>
  <c r="X21" i="5"/>
  <c r="V21" i="5"/>
  <c r="T21" i="5"/>
  <c r="AG20" i="5"/>
  <c r="AH20" i="5" s="1"/>
  <c r="AF20" i="5"/>
  <c r="AD20" i="5"/>
  <c r="AB20" i="5"/>
  <c r="Y20" i="5"/>
  <c r="Z20" i="5"/>
  <c r="X20" i="5"/>
  <c r="V20" i="5"/>
  <c r="T20" i="5"/>
  <c r="AE109" i="42"/>
  <c r="AC109" i="42"/>
  <c r="W109" i="42"/>
  <c r="U109" i="42"/>
  <c r="AG13" i="5"/>
  <c r="AH13" i="5" s="1"/>
  <c r="AF108" i="42"/>
  <c r="AD108" i="42"/>
  <c r="AB108" i="42"/>
  <c r="Y13" i="5"/>
  <c r="Z13" i="5" s="1"/>
  <c r="X108" i="42"/>
  <c r="V108" i="42"/>
  <c r="T108" i="42"/>
  <c r="AG12" i="5"/>
  <c r="AH12" i="5" s="1"/>
  <c r="AG107" i="42"/>
  <c r="AF107" i="42"/>
  <c r="AD107" i="42"/>
  <c r="AB107" i="42"/>
  <c r="Y12" i="5"/>
  <c r="Z12" i="5" s="1"/>
  <c r="X107" i="42"/>
  <c r="V107" i="42"/>
  <c r="T107" i="42"/>
  <c r="AG11" i="5"/>
  <c r="AH11" i="5" s="1"/>
  <c r="AF106" i="42"/>
  <c r="AD106" i="42"/>
  <c r="AB106" i="42"/>
  <c r="Y11" i="5"/>
  <c r="Z11" i="5" s="1"/>
  <c r="X106" i="42"/>
  <c r="V106" i="42"/>
  <c r="T106" i="42"/>
  <c r="AG10" i="5"/>
  <c r="AH10" i="5" s="1"/>
  <c r="AG105" i="42"/>
  <c r="AF105" i="42"/>
  <c r="AD105" i="42"/>
  <c r="AB105" i="42"/>
  <c r="Y10" i="5"/>
  <c r="Z10" i="5" s="1"/>
  <c r="X105" i="42"/>
  <c r="V105" i="42"/>
  <c r="T105" i="42"/>
  <c r="AG9" i="5"/>
  <c r="AH9" i="5" s="1"/>
  <c r="AF104" i="42"/>
  <c r="AD104" i="42"/>
  <c r="AB104" i="42"/>
  <c r="Y9" i="5"/>
  <c r="Z9" i="5" s="1"/>
  <c r="X104" i="42"/>
  <c r="V104" i="42"/>
  <c r="T104" i="42"/>
  <c r="AG8" i="5"/>
  <c r="AH8" i="5" s="1"/>
  <c r="AG103" i="42"/>
  <c r="AF103" i="42"/>
  <c r="AD103" i="42"/>
  <c r="AB103" i="42"/>
  <c r="Y8" i="5"/>
  <c r="Z8" i="5" s="1"/>
  <c r="X103" i="42"/>
  <c r="V103" i="42"/>
  <c r="T103" i="42"/>
  <c r="AG7" i="5"/>
  <c r="AH7" i="5" s="1"/>
  <c r="AF102" i="42"/>
  <c r="AD102" i="42"/>
  <c r="AB102" i="42"/>
  <c r="Y7" i="5"/>
  <c r="Z7" i="5" s="1"/>
  <c r="X102" i="42"/>
  <c r="V102" i="42"/>
  <c r="T102" i="42"/>
  <c r="AH6" i="5"/>
  <c r="AH19" i="5"/>
  <c r="AH35" i="5" s="1"/>
  <c r="AG6" i="5"/>
  <c r="AG19" i="5" s="1"/>
  <c r="AG35" i="5" s="1"/>
  <c r="AF6" i="5"/>
  <c r="AF19" i="5"/>
  <c r="AF35" i="5" s="1"/>
  <c r="AE6" i="5"/>
  <c r="AE19" i="5" s="1"/>
  <c r="AE35" i="5" s="1"/>
  <c r="AD6" i="5"/>
  <c r="AD19" i="5"/>
  <c r="AD35" i="5" s="1"/>
  <c r="AC6" i="5"/>
  <c r="AC19" i="5" s="1"/>
  <c r="AC35" i="5" s="1"/>
  <c r="AB6" i="5"/>
  <c r="AB19" i="5"/>
  <c r="AB35" i="5" s="1"/>
  <c r="AA6" i="5"/>
  <c r="AA19" i="5" s="1"/>
  <c r="AA35" i="5" s="1"/>
  <c r="Z6" i="5"/>
  <c r="Z19" i="5"/>
  <c r="Z35" i="5" s="1"/>
  <c r="Y6" i="5"/>
  <c r="Y19" i="5" s="1"/>
  <c r="Y35" i="5" s="1"/>
  <c r="X6" i="5"/>
  <c r="X19" i="5"/>
  <c r="X35" i="5" s="1"/>
  <c r="W6" i="5"/>
  <c r="W19" i="5" s="1"/>
  <c r="W35" i="5" s="1"/>
  <c r="V6" i="5"/>
  <c r="V19" i="5"/>
  <c r="V35" i="5" s="1"/>
  <c r="U6" i="5"/>
  <c r="U19" i="5" s="1"/>
  <c r="U35" i="5" s="1"/>
  <c r="T6" i="5"/>
  <c r="T19" i="5"/>
  <c r="T35" i="5" s="1"/>
  <c r="S6" i="5"/>
  <c r="S19" i="5" s="1"/>
  <c r="S35" i="5" s="1"/>
  <c r="AG35" i="4"/>
  <c r="AH35" i="4"/>
  <c r="AF35" i="4"/>
  <c r="AD35" i="4"/>
  <c r="AB35" i="4"/>
  <c r="Y35" i="4"/>
  <c r="Z35" i="4" s="1"/>
  <c r="X35" i="4"/>
  <c r="V35" i="4"/>
  <c r="T35" i="4"/>
  <c r="AG34" i="4"/>
  <c r="AH34" i="4"/>
  <c r="AF34" i="4"/>
  <c r="AD34" i="4"/>
  <c r="AB34" i="4"/>
  <c r="Y34" i="4"/>
  <c r="Z34" i="4" s="1"/>
  <c r="X34" i="4"/>
  <c r="V34" i="4"/>
  <c r="T34" i="4"/>
  <c r="AG33" i="4"/>
  <c r="AH33" i="4"/>
  <c r="AF33" i="4"/>
  <c r="AD33" i="4"/>
  <c r="AB33" i="4"/>
  <c r="Y33" i="4"/>
  <c r="Z33" i="4" s="1"/>
  <c r="X33" i="4"/>
  <c r="V33" i="4"/>
  <c r="T33" i="4"/>
  <c r="AG32" i="4"/>
  <c r="AH32" i="4"/>
  <c r="AF32" i="4"/>
  <c r="AD32" i="4"/>
  <c r="AB32" i="4"/>
  <c r="Y32" i="4"/>
  <c r="Z32" i="4" s="1"/>
  <c r="X32" i="4"/>
  <c r="V32" i="4"/>
  <c r="T32" i="4"/>
  <c r="AG31" i="4"/>
  <c r="AH31" i="4"/>
  <c r="AF31" i="4"/>
  <c r="AD31" i="4"/>
  <c r="AB31" i="4"/>
  <c r="Y31" i="4"/>
  <c r="Z31" i="4" s="1"/>
  <c r="X31" i="4"/>
  <c r="V31" i="4"/>
  <c r="T31" i="4"/>
  <c r="AG30" i="4"/>
  <c r="AH30" i="4"/>
  <c r="AF30" i="4"/>
  <c r="AD30" i="4"/>
  <c r="AB30" i="4"/>
  <c r="Y30" i="4"/>
  <c r="Z30" i="4" s="1"/>
  <c r="X30" i="4"/>
  <c r="V30" i="4"/>
  <c r="T30" i="4"/>
  <c r="AE25" i="4"/>
  <c r="AG20" i="4"/>
  <c r="AH20" i="4" s="1"/>
  <c r="AF20" i="4"/>
  <c r="AD20" i="4"/>
  <c r="AB20" i="4"/>
  <c r="Y20" i="4"/>
  <c r="Z20" i="4"/>
  <c r="X20" i="4"/>
  <c r="V20" i="4"/>
  <c r="T20" i="4"/>
  <c r="AG19" i="4"/>
  <c r="AH19" i="4" s="1"/>
  <c r="AF19" i="4"/>
  <c r="AD19" i="4"/>
  <c r="AB19" i="4"/>
  <c r="Y19" i="4"/>
  <c r="Z19" i="4"/>
  <c r="X19" i="4"/>
  <c r="V19" i="4"/>
  <c r="T19" i="4"/>
  <c r="AG18" i="4"/>
  <c r="AH18" i="4" s="1"/>
  <c r="AF18" i="4"/>
  <c r="AD18" i="4"/>
  <c r="AB18" i="4"/>
  <c r="Y18" i="4"/>
  <c r="Z18" i="4"/>
  <c r="X18" i="4"/>
  <c r="V18" i="4"/>
  <c r="T18" i="4"/>
  <c r="AG17" i="4"/>
  <c r="AH17" i="4" s="1"/>
  <c r="AF17" i="4"/>
  <c r="AD17" i="4"/>
  <c r="AB17" i="4"/>
  <c r="Y17" i="4"/>
  <c r="Z17" i="4"/>
  <c r="X17" i="4"/>
  <c r="V17" i="4"/>
  <c r="T17" i="4"/>
  <c r="AG16" i="4"/>
  <c r="AH16" i="4" s="1"/>
  <c r="AF16" i="4"/>
  <c r="AD16" i="4"/>
  <c r="AB16" i="4"/>
  <c r="Y16" i="4"/>
  <c r="Z16" i="4"/>
  <c r="X16" i="4"/>
  <c r="V16" i="4"/>
  <c r="T16" i="4"/>
  <c r="AE12" i="4"/>
  <c r="AC12" i="4"/>
  <c r="AA12" i="4"/>
  <c r="W12" i="4"/>
  <c r="U12" i="4"/>
  <c r="S12" i="4"/>
  <c r="AG11" i="4"/>
  <c r="AH11" i="4" s="1"/>
  <c r="AF97" i="42"/>
  <c r="AD97" i="42"/>
  <c r="AB97" i="42"/>
  <c r="Y11" i="4"/>
  <c r="Z11" i="4" s="1"/>
  <c r="X97" i="42"/>
  <c r="V97" i="42"/>
  <c r="T97" i="42"/>
  <c r="AG10" i="4"/>
  <c r="AH10" i="4" s="1"/>
  <c r="AF96" i="42"/>
  <c r="AD96" i="42"/>
  <c r="AB96" i="42"/>
  <c r="Y10" i="4"/>
  <c r="Z10" i="4" s="1"/>
  <c r="Y96" i="42"/>
  <c r="X96" i="42"/>
  <c r="V96" i="42"/>
  <c r="T96" i="42"/>
  <c r="AG9" i="4"/>
  <c r="AH9" i="4" s="1"/>
  <c r="AF95" i="42"/>
  <c r="AD95" i="42"/>
  <c r="AB95" i="42"/>
  <c r="Y9" i="4"/>
  <c r="Z9" i="4" s="1"/>
  <c r="X95" i="42"/>
  <c r="V95" i="42"/>
  <c r="T95" i="42"/>
  <c r="AG8" i="4"/>
  <c r="AH8" i="4" s="1"/>
  <c r="AF94" i="42"/>
  <c r="AD94" i="42"/>
  <c r="AB94" i="42"/>
  <c r="Y8" i="4"/>
  <c r="Z8" i="4" s="1"/>
  <c r="Y94" i="42"/>
  <c r="X94" i="42"/>
  <c r="V94" i="42"/>
  <c r="T94" i="42"/>
  <c r="AG7" i="4"/>
  <c r="AH7" i="4" s="1"/>
  <c r="AF93" i="42"/>
  <c r="AD93" i="42"/>
  <c r="AB93" i="42"/>
  <c r="Y7" i="4"/>
  <c r="Z7" i="4" s="1"/>
  <c r="X93" i="42"/>
  <c r="V93" i="42"/>
  <c r="T93" i="42"/>
  <c r="AH6" i="4"/>
  <c r="AG6" i="4"/>
  <c r="AF6" i="4"/>
  <c r="AE6" i="4"/>
  <c r="AD6" i="4"/>
  <c r="AC6" i="4"/>
  <c r="AB6" i="4"/>
  <c r="AA6" i="4"/>
  <c r="Z6" i="4"/>
  <c r="Y6" i="4"/>
  <c r="Y15" i="4" s="1"/>
  <c r="X6" i="4"/>
  <c r="W6" i="4"/>
  <c r="V6" i="4"/>
  <c r="U6" i="4"/>
  <c r="U15" i="4"/>
  <c r="T6" i="4"/>
  <c r="S6" i="4"/>
  <c r="AE43" i="6"/>
  <c r="AC43" i="6"/>
  <c r="AA43" i="6"/>
  <c r="U43" i="6"/>
  <c r="S43" i="6"/>
  <c r="AG42" i="6"/>
  <c r="AH42" i="6" s="1"/>
  <c r="AF42" i="6"/>
  <c r="AD42" i="6"/>
  <c r="AB42" i="6"/>
  <c r="Y42" i="6"/>
  <c r="Z42" i="6"/>
  <c r="X42" i="6"/>
  <c r="V42" i="6"/>
  <c r="T42" i="6"/>
  <c r="AG41" i="6"/>
  <c r="AH41" i="6" s="1"/>
  <c r="AF41" i="6"/>
  <c r="AD41" i="6"/>
  <c r="AB41" i="6"/>
  <c r="Y41" i="6"/>
  <c r="Z41" i="6"/>
  <c r="X41" i="6"/>
  <c r="V41" i="6"/>
  <c r="T41" i="6"/>
  <c r="AE36" i="6"/>
  <c r="Y36" i="6"/>
  <c r="AG32" i="6"/>
  <c r="AH32" i="6" s="1"/>
  <c r="AF32" i="6"/>
  <c r="AD32" i="6"/>
  <c r="AB32" i="6"/>
  <c r="Y32" i="6"/>
  <c r="Z32" i="6"/>
  <c r="X32" i="6"/>
  <c r="V32" i="6"/>
  <c r="T32" i="6"/>
  <c r="AG30" i="6"/>
  <c r="AH30" i="6" s="1"/>
  <c r="AF30" i="6"/>
  <c r="AD30" i="6"/>
  <c r="AB30" i="6"/>
  <c r="Y30" i="6"/>
  <c r="Z30" i="6"/>
  <c r="X30" i="6"/>
  <c r="V30" i="6"/>
  <c r="T30" i="6"/>
  <c r="AG29" i="6"/>
  <c r="AH29" i="6" s="1"/>
  <c r="AF29" i="6"/>
  <c r="AD29" i="6"/>
  <c r="AB29" i="6"/>
  <c r="Y29" i="6"/>
  <c r="Z29" i="6"/>
  <c r="X29" i="6"/>
  <c r="V29" i="6"/>
  <c r="T29" i="6"/>
  <c r="AG28" i="6"/>
  <c r="AH28" i="6" s="1"/>
  <c r="AF28" i="6"/>
  <c r="AD28" i="6"/>
  <c r="AB28" i="6"/>
  <c r="Y28" i="6"/>
  <c r="Z28" i="6"/>
  <c r="X28" i="6"/>
  <c r="V28" i="6"/>
  <c r="T28" i="6"/>
  <c r="AG27" i="6"/>
  <c r="AH27" i="6" s="1"/>
  <c r="AF27" i="6"/>
  <c r="AD27" i="6"/>
  <c r="AB27" i="6"/>
  <c r="Y27" i="6"/>
  <c r="Z27" i="6"/>
  <c r="X27" i="6"/>
  <c r="V27" i="6"/>
  <c r="T27" i="6"/>
  <c r="AG26" i="6"/>
  <c r="AH26" i="6" s="1"/>
  <c r="AF26" i="6"/>
  <c r="AD26" i="6"/>
  <c r="AB26" i="6"/>
  <c r="Y26" i="6"/>
  <c r="Z26" i="6"/>
  <c r="X26" i="6"/>
  <c r="V26" i="6"/>
  <c r="T26" i="6"/>
  <c r="AG25" i="6"/>
  <c r="AH25" i="6" s="1"/>
  <c r="AF25" i="6"/>
  <c r="AD25" i="6"/>
  <c r="AB25" i="6"/>
  <c r="Y25" i="6"/>
  <c r="Z25" i="6"/>
  <c r="X25" i="6"/>
  <c r="V25" i="6"/>
  <c r="T25" i="6"/>
  <c r="AG23" i="6"/>
  <c r="AH23" i="6" s="1"/>
  <c r="AF23" i="6"/>
  <c r="AD23" i="6"/>
  <c r="AB23" i="6"/>
  <c r="Y23" i="6"/>
  <c r="Z23" i="6"/>
  <c r="X23" i="6"/>
  <c r="V23" i="6"/>
  <c r="T23" i="6"/>
  <c r="AG21" i="6"/>
  <c r="AH21" i="6" s="1"/>
  <c r="AF21" i="6"/>
  <c r="AD21" i="6"/>
  <c r="AB21" i="6"/>
  <c r="Y21" i="6"/>
  <c r="Z21" i="6"/>
  <c r="X21" i="6"/>
  <c r="V21" i="6"/>
  <c r="T21" i="6"/>
  <c r="AG20" i="6"/>
  <c r="AH20" i="6" s="1"/>
  <c r="AF20" i="6"/>
  <c r="AD20" i="6"/>
  <c r="AB20" i="6"/>
  <c r="Y20" i="6"/>
  <c r="Z20" i="6"/>
  <c r="X20" i="6"/>
  <c r="V20" i="6"/>
  <c r="T20" i="6"/>
  <c r="AG19" i="6"/>
  <c r="AH19" i="6" s="1"/>
  <c r="AF19" i="6"/>
  <c r="AD19" i="6"/>
  <c r="AB19" i="6"/>
  <c r="Y19" i="6"/>
  <c r="Z19" i="6"/>
  <c r="X19" i="6"/>
  <c r="V19" i="6"/>
  <c r="T19" i="6"/>
  <c r="AH18" i="6"/>
  <c r="AH40" i="6" s="1"/>
  <c r="AG18" i="6"/>
  <c r="AG40" i="6" s="1"/>
  <c r="AF18" i="6"/>
  <c r="AF40" i="6" s="1"/>
  <c r="AE18" i="6"/>
  <c r="AE40" i="6" s="1"/>
  <c r="AD18" i="6"/>
  <c r="AD40" i="6" s="1"/>
  <c r="AC18" i="6"/>
  <c r="AC40" i="6" s="1"/>
  <c r="AB18" i="6"/>
  <c r="AB40" i="6" s="1"/>
  <c r="AA18" i="6"/>
  <c r="AA40" i="6" s="1"/>
  <c r="Z18" i="6"/>
  <c r="Z40" i="6" s="1"/>
  <c r="Y18" i="6"/>
  <c r="Y40" i="6" s="1"/>
  <c r="X18" i="6"/>
  <c r="X40" i="6" s="1"/>
  <c r="W18" i="6"/>
  <c r="W40" i="6" s="1"/>
  <c r="V18" i="6"/>
  <c r="V40" i="6" s="1"/>
  <c r="U18" i="6"/>
  <c r="U40" i="6" s="1"/>
  <c r="T18" i="6"/>
  <c r="T40" i="6" s="1"/>
  <c r="S18" i="6"/>
  <c r="S40" i="6" s="1"/>
  <c r="AC14" i="6"/>
  <c r="AD14" i="6" s="1"/>
  <c r="AA14" i="6"/>
  <c r="AB14" i="6" s="1"/>
  <c r="AG12" i="6"/>
  <c r="AH12" i="6" s="1"/>
  <c r="AF87" i="42"/>
  <c r="AD87" i="42"/>
  <c r="AB87" i="42"/>
  <c r="Y12" i="6"/>
  <c r="Z12" i="6" s="1"/>
  <c r="X87" i="42"/>
  <c r="V87" i="42"/>
  <c r="T87" i="42"/>
  <c r="AG11" i="6"/>
  <c r="AH11" i="6" s="1"/>
  <c r="AF86" i="42"/>
  <c r="AD86" i="42"/>
  <c r="AB86" i="42"/>
  <c r="Y11" i="6"/>
  <c r="Z11" i="6" s="1"/>
  <c r="Y86" i="42"/>
  <c r="X86" i="42"/>
  <c r="V86" i="42"/>
  <c r="T86" i="42"/>
  <c r="AG10" i="6"/>
  <c r="AH10" i="6" s="1"/>
  <c r="AF85" i="42"/>
  <c r="AD85" i="42"/>
  <c r="AB85" i="42"/>
  <c r="Y10" i="6"/>
  <c r="Z10" i="6" s="1"/>
  <c r="X85" i="42"/>
  <c r="V85" i="42"/>
  <c r="T85" i="42"/>
  <c r="AG9" i="6"/>
  <c r="AH9" i="6" s="1"/>
  <c r="AF84" i="42"/>
  <c r="AD84" i="42"/>
  <c r="AB84" i="42"/>
  <c r="Y9" i="6"/>
  <c r="Z9" i="6" s="1"/>
  <c r="Y84" i="42"/>
  <c r="X84" i="42"/>
  <c r="V84" i="42"/>
  <c r="T84" i="42"/>
  <c r="AG8" i="6"/>
  <c r="AH8" i="6" s="1"/>
  <c r="AF83" i="42"/>
  <c r="AD83" i="42"/>
  <c r="AB83" i="42"/>
  <c r="Y8" i="6"/>
  <c r="X83" i="42"/>
  <c r="V83" i="42"/>
  <c r="T83" i="42"/>
  <c r="AG7" i="6"/>
  <c r="AH7" i="6" s="1"/>
  <c r="AF82" i="42"/>
  <c r="AD82" i="42"/>
  <c r="AB82" i="42"/>
  <c r="Y7" i="6"/>
  <c r="Z7" i="6" s="1"/>
  <c r="Y82" i="42"/>
  <c r="X82" i="42"/>
  <c r="V82" i="42"/>
  <c r="T82" i="42"/>
  <c r="AH6" i="6"/>
  <c r="AG6" i="6"/>
  <c r="AF6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AE39" i="41"/>
  <c r="AC39" i="41"/>
  <c r="AA39" i="41"/>
  <c r="W39" i="41"/>
  <c r="U39" i="41"/>
  <c r="S39" i="41"/>
  <c r="AG36" i="41"/>
  <c r="AH36" i="41" s="1"/>
  <c r="AF36" i="41"/>
  <c r="AD36" i="41"/>
  <c r="AB36" i="41"/>
  <c r="Y36" i="41"/>
  <c r="Z36" i="41"/>
  <c r="X36" i="41"/>
  <c r="V36" i="41"/>
  <c r="T36" i="41"/>
  <c r="AG34" i="41"/>
  <c r="AH34" i="41" s="1"/>
  <c r="AF34" i="41"/>
  <c r="AD34" i="41"/>
  <c r="AB34" i="41"/>
  <c r="Y34" i="41"/>
  <c r="Z34" i="41"/>
  <c r="X34" i="41"/>
  <c r="V34" i="41"/>
  <c r="T34" i="41"/>
  <c r="AG33" i="41"/>
  <c r="AH33" i="41" s="1"/>
  <c r="AF33" i="41"/>
  <c r="AD33" i="41"/>
  <c r="AB33" i="41"/>
  <c r="Y33" i="41"/>
  <c r="Z33" i="41"/>
  <c r="X33" i="41"/>
  <c r="V33" i="41"/>
  <c r="T33" i="41"/>
  <c r="AG32" i="41"/>
  <c r="AH32" i="41" s="1"/>
  <c r="AF32" i="41"/>
  <c r="AD32" i="41"/>
  <c r="AB32" i="41"/>
  <c r="Y32" i="41"/>
  <c r="Z32" i="41"/>
  <c r="X32" i="41"/>
  <c r="V32" i="41"/>
  <c r="T32" i="41"/>
  <c r="AG31" i="41"/>
  <c r="AH31" i="41" s="1"/>
  <c r="AF31" i="41"/>
  <c r="AD31" i="41"/>
  <c r="AB31" i="41"/>
  <c r="Y31" i="41"/>
  <c r="Z31" i="41"/>
  <c r="X31" i="41"/>
  <c r="V31" i="41"/>
  <c r="T31" i="41"/>
  <c r="AG30" i="41"/>
  <c r="AH30" i="41" s="1"/>
  <c r="AF30" i="41"/>
  <c r="AD30" i="41"/>
  <c r="AB30" i="41"/>
  <c r="Y30" i="41"/>
  <c r="Z30" i="41"/>
  <c r="X30" i="41"/>
  <c r="V30" i="41"/>
  <c r="T30" i="41"/>
  <c r="AG29" i="41"/>
  <c r="AH29" i="41" s="1"/>
  <c r="AF29" i="41"/>
  <c r="AD29" i="41"/>
  <c r="AB29" i="41"/>
  <c r="Y29" i="41"/>
  <c r="Z29" i="41"/>
  <c r="X29" i="41"/>
  <c r="V29" i="41"/>
  <c r="T29" i="41"/>
  <c r="AG28" i="41"/>
  <c r="AH28" i="41" s="1"/>
  <c r="AF28" i="41"/>
  <c r="AD28" i="41"/>
  <c r="AB28" i="41"/>
  <c r="Y28" i="41"/>
  <c r="Z28" i="41"/>
  <c r="X28" i="41"/>
  <c r="V28" i="41"/>
  <c r="T28" i="41"/>
  <c r="AG27" i="41"/>
  <c r="AH27" i="41" s="1"/>
  <c r="AF27" i="41"/>
  <c r="AD27" i="41"/>
  <c r="AB27" i="41"/>
  <c r="Y27" i="41"/>
  <c r="Z27" i="41"/>
  <c r="X27" i="41"/>
  <c r="V27" i="41"/>
  <c r="T27" i="41"/>
  <c r="AG26" i="41"/>
  <c r="AH26" i="41" s="1"/>
  <c r="AF26" i="41"/>
  <c r="AD26" i="41"/>
  <c r="AB26" i="41"/>
  <c r="Y26" i="41"/>
  <c r="Z26" i="41"/>
  <c r="X26" i="41"/>
  <c r="V26" i="41"/>
  <c r="T26" i="41"/>
  <c r="AG25" i="41"/>
  <c r="AH25" i="41" s="1"/>
  <c r="AF25" i="41"/>
  <c r="AD25" i="41"/>
  <c r="AB25" i="41"/>
  <c r="Y25" i="41"/>
  <c r="Z25" i="41"/>
  <c r="X25" i="41"/>
  <c r="V25" i="41"/>
  <c r="T25" i="41"/>
  <c r="AG24" i="41"/>
  <c r="AH24" i="41" s="1"/>
  <c r="AF24" i="41"/>
  <c r="AD24" i="41"/>
  <c r="AB24" i="41"/>
  <c r="Y24" i="41"/>
  <c r="Z24" i="41"/>
  <c r="X24" i="41"/>
  <c r="V24" i="41"/>
  <c r="T24" i="41"/>
  <c r="AG23" i="41"/>
  <c r="AH23" i="41" s="1"/>
  <c r="AF23" i="41"/>
  <c r="AD23" i="41"/>
  <c r="AB23" i="41"/>
  <c r="Y23" i="41"/>
  <c r="Z23" i="41"/>
  <c r="X23" i="41"/>
  <c r="V23" i="41"/>
  <c r="T23" i="41"/>
  <c r="AH22" i="41"/>
  <c r="AG22" i="41"/>
  <c r="AF22" i="41"/>
  <c r="AE22" i="41"/>
  <c r="AD22" i="41"/>
  <c r="AC22" i="41"/>
  <c r="AB22" i="41"/>
  <c r="AA22" i="41"/>
  <c r="Z22" i="41"/>
  <c r="Y22" i="41"/>
  <c r="X22" i="41"/>
  <c r="W22" i="41"/>
  <c r="V22" i="41"/>
  <c r="U22" i="41"/>
  <c r="T22" i="41"/>
  <c r="S22" i="41"/>
  <c r="AE18" i="41"/>
  <c r="AC18" i="41"/>
  <c r="AA18" i="41"/>
  <c r="W18" i="41"/>
  <c r="U18" i="41"/>
  <c r="S18" i="41"/>
  <c r="AG17" i="41"/>
  <c r="AH17" i="41" s="1"/>
  <c r="AF77" i="42"/>
  <c r="AD77" i="42"/>
  <c r="AB77" i="42"/>
  <c r="Y17" i="41"/>
  <c r="Z17" i="41" s="1"/>
  <c r="X77" i="42"/>
  <c r="V77" i="42"/>
  <c r="T77" i="42"/>
  <c r="AG16" i="41"/>
  <c r="AH16" i="41" s="1"/>
  <c r="AF76" i="42"/>
  <c r="AD76" i="42"/>
  <c r="AB76" i="42"/>
  <c r="Y16" i="41"/>
  <c r="Z16" i="41" s="1"/>
  <c r="Y76" i="42"/>
  <c r="X76" i="42"/>
  <c r="V76" i="42"/>
  <c r="T76" i="42"/>
  <c r="AG15" i="41"/>
  <c r="AH15" i="41" s="1"/>
  <c r="AF75" i="42"/>
  <c r="AD75" i="42"/>
  <c r="AB75" i="42"/>
  <c r="Y15" i="41"/>
  <c r="Z15" i="41" s="1"/>
  <c r="X75" i="42"/>
  <c r="V75" i="42"/>
  <c r="T75" i="42"/>
  <c r="AG14" i="41"/>
  <c r="AH14" i="41" s="1"/>
  <c r="AF74" i="42"/>
  <c r="AD74" i="42"/>
  <c r="AB74" i="42"/>
  <c r="Y14" i="41"/>
  <c r="Z14" i="41" s="1"/>
  <c r="Y74" i="42"/>
  <c r="X74" i="42"/>
  <c r="V74" i="42"/>
  <c r="T74" i="42"/>
  <c r="AG13" i="41"/>
  <c r="AH13" i="41" s="1"/>
  <c r="AF73" i="42"/>
  <c r="AD73" i="42"/>
  <c r="AB73" i="42"/>
  <c r="Y13" i="41"/>
  <c r="Z13" i="41" s="1"/>
  <c r="X73" i="42"/>
  <c r="V73" i="42"/>
  <c r="T73" i="42"/>
  <c r="AG12" i="41"/>
  <c r="AH12" i="41" s="1"/>
  <c r="AF72" i="42"/>
  <c r="AD72" i="42"/>
  <c r="AB72" i="42"/>
  <c r="Y12" i="41"/>
  <c r="Z12" i="41" s="1"/>
  <c r="Y72" i="42"/>
  <c r="X72" i="42"/>
  <c r="V72" i="42"/>
  <c r="T72" i="42"/>
  <c r="AG11" i="41"/>
  <c r="AH11" i="41" s="1"/>
  <c r="AF71" i="42"/>
  <c r="AD71" i="42"/>
  <c r="AB71" i="42"/>
  <c r="Y11" i="41"/>
  <c r="Z11" i="41" s="1"/>
  <c r="X71" i="42"/>
  <c r="V71" i="42"/>
  <c r="T71" i="42"/>
  <c r="AG10" i="41"/>
  <c r="AH10" i="41" s="1"/>
  <c r="AF70" i="42"/>
  <c r="AD70" i="42"/>
  <c r="AB70" i="42"/>
  <c r="Y10" i="41"/>
  <c r="Z10" i="41" s="1"/>
  <c r="Y70" i="42"/>
  <c r="X70" i="42"/>
  <c r="V70" i="42"/>
  <c r="T70" i="42"/>
  <c r="AG9" i="41"/>
  <c r="AH9" i="41" s="1"/>
  <c r="AF69" i="42"/>
  <c r="AD69" i="42"/>
  <c r="AB69" i="42"/>
  <c r="Y9" i="41"/>
  <c r="Z9" i="41" s="1"/>
  <c r="X69" i="42"/>
  <c r="V69" i="42"/>
  <c r="T69" i="42"/>
  <c r="AG8" i="41"/>
  <c r="AH8" i="41" s="1"/>
  <c r="AF68" i="42"/>
  <c r="AD68" i="42"/>
  <c r="AB68" i="42"/>
  <c r="Y8" i="41"/>
  <c r="Z8" i="41" s="1"/>
  <c r="Y68" i="42"/>
  <c r="X68" i="42"/>
  <c r="V68" i="42"/>
  <c r="T68" i="42"/>
  <c r="AG7" i="41"/>
  <c r="AH7" i="41" s="1"/>
  <c r="AF67" i="42"/>
  <c r="AD67" i="42"/>
  <c r="AB67" i="42"/>
  <c r="Y7" i="41"/>
  <c r="Z7" i="41" s="1"/>
  <c r="X67" i="42"/>
  <c r="V67" i="42"/>
  <c r="T67" i="42"/>
  <c r="AH6" i="41"/>
  <c r="AG6" i="41"/>
  <c r="AF6" i="41"/>
  <c r="AE6" i="41"/>
  <c r="AD6" i="41"/>
  <c r="AC6" i="41"/>
  <c r="AB6" i="41"/>
  <c r="AA6" i="41"/>
  <c r="Z6" i="41"/>
  <c r="Y6" i="41"/>
  <c r="X6" i="41"/>
  <c r="W6" i="41"/>
  <c r="V6" i="41"/>
  <c r="U6" i="41"/>
  <c r="T6" i="41"/>
  <c r="S6" i="41"/>
  <c r="AE37" i="25"/>
  <c r="AC37" i="25"/>
  <c r="AA37" i="25"/>
  <c r="W37" i="25"/>
  <c r="U37" i="25"/>
  <c r="S37" i="25"/>
  <c r="AG34" i="25"/>
  <c r="AH34" i="25"/>
  <c r="AF34" i="25"/>
  <c r="AD34" i="25"/>
  <c r="AB34" i="25"/>
  <c r="Y34" i="25"/>
  <c r="Z34" i="25" s="1"/>
  <c r="X34" i="25"/>
  <c r="V34" i="25"/>
  <c r="T34" i="25"/>
  <c r="AG33" i="25"/>
  <c r="AH33" i="25"/>
  <c r="AF33" i="25"/>
  <c r="AD33" i="25"/>
  <c r="AB33" i="25"/>
  <c r="Y33" i="25"/>
  <c r="Z33" i="25" s="1"/>
  <c r="X33" i="25"/>
  <c r="V33" i="25"/>
  <c r="T33" i="25"/>
  <c r="AG32" i="25"/>
  <c r="AH32" i="25"/>
  <c r="AF32" i="25"/>
  <c r="AD32" i="25"/>
  <c r="AB32" i="25"/>
  <c r="Y32" i="25"/>
  <c r="Z32" i="25" s="1"/>
  <c r="X32" i="25"/>
  <c r="V32" i="25"/>
  <c r="T32" i="25"/>
  <c r="AG31" i="25"/>
  <c r="AH31" i="25"/>
  <c r="AF31" i="25"/>
  <c r="AD31" i="25"/>
  <c r="AB31" i="25"/>
  <c r="Y31" i="25"/>
  <c r="Z31" i="25" s="1"/>
  <c r="X31" i="25"/>
  <c r="V31" i="25"/>
  <c r="T31" i="25"/>
  <c r="AG30" i="25"/>
  <c r="AH30" i="25"/>
  <c r="AF30" i="25"/>
  <c r="AD30" i="25"/>
  <c r="AB30" i="25"/>
  <c r="Y30" i="25"/>
  <c r="Z30" i="25" s="1"/>
  <c r="X30" i="25"/>
  <c r="V30" i="25"/>
  <c r="T30" i="25"/>
  <c r="AG29" i="25"/>
  <c r="AH29" i="25"/>
  <c r="AF29" i="25"/>
  <c r="AD29" i="25"/>
  <c r="AB29" i="25"/>
  <c r="Y29" i="25"/>
  <c r="Z29" i="25" s="1"/>
  <c r="X29" i="25"/>
  <c r="V29" i="25"/>
  <c r="T29" i="25"/>
  <c r="AG28" i="25"/>
  <c r="AH28" i="25"/>
  <c r="AF28" i="25"/>
  <c r="AD28" i="25"/>
  <c r="AB28" i="25"/>
  <c r="Y28" i="25"/>
  <c r="Z28" i="25" s="1"/>
  <c r="X28" i="25"/>
  <c r="V28" i="25"/>
  <c r="T28" i="25"/>
  <c r="AG27" i="25"/>
  <c r="AH27" i="25"/>
  <c r="AF27" i="25"/>
  <c r="AD27" i="25"/>
  <c r="AB27" i="25"/>
  <c r="Y27" i="25"/>
  <c r="Z27" i="25" s="1"/>
  <c r="X27" i="25"/>
  <c r="V27" i="25"/>
  <c r="T27" i="25"/>
  <c r="AG26" i="25"/>
  <c r="AH26" i="25"/>
  <c r="AF26" i="25"/>
  <c r="AD26" i="25"/>
  <c r="AB26" i="25"/>
  <c r="Y26" i="25"/>
  <c r="Z26" i="25" s="1"/>
  <c r="X26" i="25"/>
  <c r="V26" i="25"/>
  <c r="T26" i="25"/>
  <c r="AG25" i="25"/>
  <c r="AH25" i="25"/>
  <c r="AF25" i="25"/>
  <c r="AD25" i="25"/>
  <c r="AB25" i="25"/>
  <c r="Y25" i="25"/>
  <c r="Z25" i="25" s="1"/>
  <c r="X25" i="25"/>
  <c r="V25" i="25"/>
  <c r="T25" i="25"/>
  <c r="AG24" i="25"/>
  <c r="AH24" i="25"/>
  <c r="AF24" i="25"/>
  <c r="AD24" i="25"/>
  <c r="AB24" i="25"/>
  <c r="Y24" i="25"/>
  <c r="Z24" i="25" s="1"/>
  <c r="X24" i="25"/>
  <c r="V24" i="25"/>
  <c r="T24" i="25"/>
  <c r="AG23" i="25"/>
  <c r="AH23" i="25"/>
  <c r="AF23" i="25"/>
  <c r="AD23" i="25"/>
  <c r="AB23" i="25"/>
  <c r="Y23" i="25"/>
  <c r="Z23" i="25" s="1"/>
  <c r="X23" i="25"/>
  <c r="V23" i="25"/>
  <c r="T23" i="25"/>
  <c r="AG22" i="25"/>
  <c r="AH22" i="25"/>
  <c r="AF22" i="25"/>
  <c r="AD22" i="25"/>
  <c r="AB22" i="25"/>
  <c r="Y22" i="25"/>
  <c r="Z22" i="25" s="1"/>
  <c r="X22" i="25"/>
  <c r="V22" i="25"/>
  <c r="T22" i="25"/>
  <c r="AG21" i="25"/>
  <c r="AH21" i="25"/>
  <c r="AF21" i="25"/>
  <c r="AD21" i="25"/>
  <c r="AB21" i="25"/>
  <c r="Y21" i="25"/>
  <c r="Z21" i="25" s="1"/>
  <c r="X21" i="25"/>
  <c r="V21" i="25"/>
  <c r="T21" i="25"/>
  <c r="AH20" i="25"/>
  <c r="AG20" i="25"/>
  <c r="AF20" i="25"/>
  <c r="AE20" i="25"/>
  <c r="AD20" i="25"/>
  <c r="AC20" i="25"/>
  <c r="AB20" i="25"/>
  <c r="AA20" i="25"/>
  <c r="Z20" i="25"/>
  <c r="Y20" i="25"/>
  <c r="X20" i="25"/>
  <c r="W20" i="25"/>
  <c r="V20" i="25"/>
  <c r="U20" i="25"/>
  <c r="T20" i="25"/>
  <c r="S20" i="25"/>
  <c r="AE16" i="25"/>
  <c r="AE63" i="42"/>
  <c r="AC16" i="25"/>
  <c r="AC63" i="42"/>
  <c r="AA16" i="25"/>
  <c r="W16" i="25"/>
  <c r="U16" i="25"/>
  <c r="S16" i="25"/>
  <c r="AG15" i="25"/>
  <c r="AH15" i="25" s="1"/>
  <c r="AG62" i="42"/>
  <c r="AF62" i="42"/>
  <c r="AD62" i="42"/>
  <c r="AB62" i="42"/>
  <c r="Y15" i="25"/>
  <c r="Z15" i="25" s="1"/>
  <c r="X62" i="42"/>
  <c r="V62" i="42"/>
  <c r="T62" i="42"/>
  <c r="AG14" i="25"/>
  <c r="AH14" i="25" s="1"/>
  <c r="AF61" i="42"/>
  <c r="AD61" i="42"/>
  <c r="AB61" i="42"/>
  <c r="Y14" i="25"/>
  <c r="Z14" i="25" s="1"/>
  <c r="X61" i="42"/>
  <c r="V61" i="42"/>
  <c r="T61" i="42"/>
  <c r="AG13" i="25"/>
  <c r="AH13" i="25" s="1"/>
  <c r="AG60" i="42"/>
  <c r="AF60" i="42"/>
  <c r="AD60" i="42"/>
  <c r="AB60" i="42"/>
  <c r="Y13" i="25"/>
  <c r="Z13" i="25" s="1"/>
  <c r="X60" i="42"/>
  <c r="V60" i="42"/>
  <c r="T60" i="42"/>
  <c r="AG12" i="25"/>
  <c r="AH12" i="25" s="1"/>
  <c r="AF59" i="42"/>
  <c r="AD59" i="42"/>
  <c r="AB59" i="42"/>
  <c r="Y12" i="25"/>
  <c r="Z12" i="25" s="1"/>
  <c r="X59" i="42"/>
  <c r="V59" i="42"/>
  <c r="T59" i="42"/>
  <c r="AG11" i="25"/>
  <c r="AH11" i="25" s="1"/>
  <c r="AG58" i="42"/>
  <c r="AF58" i="42"/>
  <c r="AD58" i="42"/>
  <c r="AB58" i="42"/>
  <c r="Y11" i="25"/>
  <c r="Z11" i="25" s="1"/>
  <c r="X58" i="42"/>
  <c r="V58" i="42"/>
  <c r="T58" i="42"/>
  <c r="AG10" i="25"/>
  <c r="AH10" i="25" s="1"/>
  <c r="AF57" i="42"/>
  <c r="AD57" i="42"/>
  <c r="AB57" i="42"/>
  <c r="Y10" i="25"/>
  <c r="Z10" i="25" s="1"/>
  <c r="X57" i="42"/>
  <c r="V57" i="42"/>
  <c r="T57" i="42"/>
  <c r="AG9" i="25"/>
  <c r="AH9" i="25" s="1"/>
  <c r="AG56" i="42"/>
  <c r="AF56" i="42"/>
  <c r="AD56" i="42"/>
  <c r="AB56" i="42"/>
  <c r="Y9" i="25"/>
  <c r="Z9" i="25" s="1"/>
  <c r="X56" i="42"/>
  <c r="V56" i="42"/>
  <c r="T56" i="42"/>
  <c r="AG8" i="25"/>
  <c r="AH8" i="25" s="1"/>
  <c r="AF55" i="42"/>
  <c r="AD55" i="42"/>
  <c r="AB55" i="42"/>
  <c r="Y8" i="25"/>
  <c r="Z8" i="25" s="1"/>
  <c r="X55" i="42"/>
  <c r="V55" i="42"/>
  <c r="T55" i="42"/>
  <c r="AG7" i="25"/>
  <c r="AH7" i="25" s="1"/>
  <c r="AG54" i="42"/>
  <c r="AF54" i="42"/>
  <c r="AD54" i="42"/>
  <c r="AB54" i="42"/>
  <c r="Y7" i="25"/>
  <c r="Z7" i="25" s="1"/>
  <c r="X54" i="42"/>
  <c r="V54" i="42"/>
  <c r="T54" i="42"/>
  <c r="AH6" i="25"/>
  <c r="AG6" i="25"/>
  <c r="AF6" i="25"/>
  <c r="AE6" i="25"/>
  <c r="AD6" i="25"/>
  <c r="AC6" i="25"/>
  <c r="AB6" i="25"/>
  <c r="AA6" i="25"/>
  <c r="Z6" i="25"/>
  <c r="Y6" i="25"/>
  <c r="X6" i="25"/>
  <c r="W6" i="25"/>
  <c r="V6" i="25"/>
  <c r="U6" i="25"/>
  <c r="T6" i="25"/>
  <c r="S6" i="25"/>
  <c r="AE47" i="8"/>
  <c r="AF47" i="8" s="1"/>
  <c r="AC47" i="8"/>
  <c r="AD47" i="8" s="1"/>
  <c r="AA47" i="8"/>
  <c r="W47" i="8"/>
  <c r="X47" i="8"/>
  <c r="U47" i="8"/>
  <c r="V47" i="8"/>
  <c r="S47" i="8"/>
  <c r="AG46" i="8"/>
  <c r="AH46" i="8" s="1"/>
  <c r="AF46" i="8"/>
  <c r="AD46" i="8"/>
  <c r="AB46" i="8"/>
  <c r="Y46" i="8"/>
  <c r="Z46" i="8"/>
  <c r="X46" i="8"/>
  <c r="V46" i="8"/>
  <c r="AG45" i="8"/>
  <c r="AH45" i="8"/>
  <c r="AF45" i="8"/>
  <c r="AD45" i="8"/>
  <c r="AB45" i="8"/>
  <c r="Y45" i="8"/>
  <c r="Z45" i="8" s="1"/>
  <c r="X45" i="8"/>
  <c r="V45" i="8"/>
  <c r="AG44" i="8"/>
  <c r="AH44" i="8" s="1"/>
  <c r="AF44" i="8"/>
  <c r="AD44" i="8"/>
  <c r="AB44" i="8"/>
  <c r="Y44" i="8"/>
  <c r="Z44" i="8"/>
  <c r="X44" i="8"/>
  <c r="V44" i="8"/>
  <c r="AG43" i="8"/>
  <c r="AH43" i="8"/>
  <c r="AF43" i="8"/>
  <c r="AD43" i="8"/>
  <c r="AB43" i="8"/>
  <c r="Y43" i="8"/>
  <c r="Z43" i="8" s="1"/>
  <c r="X43" i="8"/>
  <c r="V43" i="8"/>
  <c r="AG42" i="8"/>
  <c r="AH42" i="8" s="1"/>
  <c r="AB42" i="8"/>
  <c r="Y42" i="8"/>
  <c r="Z42" i="8"/>
  <c r="AG41" i="8"/>
  <c r="AH41" i="8"/>
  <c r="AB41" i="8"/>
  <c r="Y41" i="8"/>
  <c r="Z41" i="8" s="1"/>
  <c r="AG40" i="8"/>
  <c r="AH40" i="8" s="1"/>
  <c r="AB40" i="8"/>
  <c r="Y40" i="8"/>
  <c r="Z40" i="8"/>
  <c r="AE36" i="8"/>
  <c r="U36" i="8"/>
  <c r="S36" i="8"/>
  <c r="AG33" i="8"/>
  <c r="AH33" i="8" s="1"/>
  <c r="AF33" i="8"/>
  <c r="AD33" i="8"/>
  <c r="AB33" i="8"/>
  <c r="Y33" i="8"/>
  <c r="Z33" i="8"/>
  <c r="X33" i="8"/>
  <c r="V33" i="8"/>
  <c r="T33" i="8"/>
  <c r="AG29" i="8"/>
  <c r="AH29" i="8" s="1"/>
  <c r="AF29" i="8"/>
  <c r="AD29" i="8"/>
  <c r="AB29" i="8"/>
  <c r="Y29" i="8"/>
  <c r="Z29" i="8"/>
  <c r="X29" i="8"/>
  <c r="V29" i="8"/>
  <c r="T29" i="8"/>
  <c r="AG28" i="8"/>
  <c r="AH28" i="8" s="1"/>
  <c r="AF28" i="8"/>
  <c r="AD28" i="8"/>
  <c r="AB28" i="8"/>
  <c r="Y28" i="8"/>
  <c r="Z28" i="8"/>
  <c r="X28" i="8"/>
  <c r="V28" i="8"/>
  <c r="T28" i="8"/>
  <c r="AG27" i="8"/>
  <c r="AH27" i="8" s="1"/>
  <c r="AF27" i="8"/>
  <c r="AD27" i="8"/>
  <c r="AB27" i="8"/>
  <c r="Y27" i="8"/>
  <c r="Z27" i="8"/>
  <c r="X27" i="8"/>
  <c r="V27" i="8"/>
  <c r="T27" i="8"/>
  <c r="AG26" i="8"/>
  <c r="AH26" i="8" s="1"/>
  <c r="AF26" i="8"/>
  <c r="AD26" i="8"/>
  <c r="AB26" i="8"/>
  <c r="Y26" i="8"/>
  <c r="Z26" i="8"/>
  <c r="X26" i="8"/>
  <c r="V26" i="8"/>
  <c r="T26" i="8"/>
  <c r="AG25" i="8"/>
  <c r="AH25" i="8" s="1"/>
  <c r="AF25" i="8"/>
  <c r="AD25" i="8"/>
  <c r="AB25" i="8"/>
  <c r="Y25" i="8"/>
  <c r="Z25" i="8"/>
  <c r="X25" i="8"/>
  <c r="V25" i="8"/>
  <c r="T25" i="8"/>
  <c r="AG24" i="8"/>
  <c r="AH24" i="8" s="1"/>
  <c r="AF24" i="8"/>
  <c r="AD24" i="8"/>
  <c r="AB24" i="8"/>
  <c r="Y24" i="8"/>
  <c r="Z24" i="8"/>
  <c r="X24" i="8"/>
  <c r="V24" i="8"/>
  <c r="T24" i="8"/>
  <c r="AG23" i="8"/>
  <c r="AH23" i="8" s="1"/>
  <c r="AF23" i="8"/>
  <c r="AD23" i="8"/>
  <c r="AB23" i="8"/>
  <c r="Y23" i="8"/>
  <c r="Z23" i="8"/>
  <c r="X23" i="8"/>
  <c r="V23" i="8"/>
  <c r="T23" i="8"/>
  <c r="AG22" i="8"/>
  <c r="AH22" i="8" s="1"/>
  <c r="AF22" i="8"/>
  <c r="AD22" i="8"/>
  <c r="AB22" i="8"/>
  <c r="Y22" i="8"/>
  <c r="Z22" i="8"/>
  <c r="X22" i="8"/>
  <c r="V22" i="8"/>
  <c r="T22" i="8"/>
  <c r="AH21" i="8"/>
  <c r="AH39" i="8" s="1"/>
  <c r="AG21" i="8"/>
  <c r="AG39" i="8" s="1"/>
  <c r="AF21" i="8"/>
  <c r="AF39" i="8" s="1"/>
  <c r="AE21" i="8"/>
  <c r="AE39" i="8" s="1"/>
  <c r="AD21" i="8"/>
  <c r="AD39" i="8" s="1"/>
  <c r="AC21" i="8"/>
  <c r="AC39" i="8" s="1"/>
  <c r="AB21" i="8"/>
  <c r="AB39" i="8" s="1"/>
  <c r="AA21" i="8"/>
  <c r="AA39" i="8" s="1"/>
  <c r="Z21" i="8"/>
  <c r="Z39" i="8" s="1"/>
  <c r="Y21" i="8"/>
  <c r="Y39" i="8" s="1"/>
  <c r="X21" i="8"/>
  <c r="X39" i="8" s="1"/>
  <c r="W21" i="8"/>
  <c r="W39" i="8" s="1"/>
  <c r="V21" i="8"/>
  <c r="V39" i="8" s="1"/>
  <c r="U21" i="8"/>
  <c r="U39" i="8" s="1"/>
  <c r="T21" i="8"/>
  <c r="T39" i="8" s="1"/>
  <c r="S21" i="8"/>
  <c r="S39" i="8" s="1"/>
  <c r="AA18" i="8"/>
  <c r="AG15" i="8"/>
  <c r="AH15" i="8" s="1"/>
  <c r="AF49" i="42"/>
  <c r="AD49" i="42"/>
  <c r="AB49" i="42"/>
  <c r="Y15" i="8"/>
  <c r="Z15" i="8" s="1"/>
  <c r="Y49" i="42"/>
  <c r="X49" i="42"/>
  <c r="V49" i="42"/>
  <c r="T49" i="42"/>
  <c r="AG13" i="8"/>
  <c r="AH13" i="8" s="1"/>
  <c r="AF48" i="42"/>
  <c r="AD48" i="42"/>
  <c r="AB48" i="42"/>
  <c r="Y13" i="8"/>
  <c r="Z13" i="8" s="1"/>
  <c r="X48" i="42"/>
  <c r="V48" i="42"/>
  <c r="T48" i="42"/>
  <c r="AG12" i="8"/>
  <c r="AH12" i="8" s="1"/>
  <c r="AF47" i="42"/>
  <c r="AD47" i="42"/>
  <c r="AB47" i="42"/>
  <c r="Y12" i="8"/>
  <c r="Z12" i="8" s="1"/>
  <c r="Y47" i="42"/>
  <c r="X47" i="42"/>
  <c r="V47" i="42"/>
  <c r="T47" i="42"/>
  <c r="AG11" i="8"/>
  <c r="AH11" i="8" s="1"/>
  <c r="AF46" i="42"/>
  <c r="AD46" i="42"/>
  <c r="AB46" i="42"/>
  <c r="Y11" i="8"/>
  <c r="Z11" i="8" s="1"/>
  <c r="X46" i="42"/>
  <c r="V46" i="42"/>
  <c r="T46" i="42"/>
  <c r="AG10" i="8"/>
  <c r="AH10" i="8" s="1"/>
  <c r="AF45" i="42"/>
  <c r="AD45" i="42"/>
  <c r="AB45" i="42"/>
  <c r="Y10" i="8"/>
  <c r="Z10" i="8" s="1"/>
  <c r="Y45" i="42"/>
  <c r="X45" i="42"/>
  <c r="V45" i="42"/>
  <c r="T45" i="42"/>
  <c r="AG9" i="8"/>
  <c r="AH9" i="8" s="1"/>
  <c r="AF44" i="42"/>
  <c r="AD44" i="42"/>
  <c r="AB44" i="42"/>
  <c r="Y9" i="8"/>
  <c r="Z9" i="8" s="1"/>
  <c r="X44" i="42"/>
  <c r="V44" i="42"/>
  <c r="T44" i="42"/>
  <c r="AG8" i="8"/>
  <c r="AH8" i="8" s="1"/>
  <c r="AF43" i="42"/>
  <c r="AD43" i="42"/>
  <c r="AB43" i="42"/>
  <c r="Y8" i="8"/>
  <c r="Z8" i="8" s="1"/>
  <c r="Y43" i="42"/>
  <c r="X43" i="42"/>
  <c r="V43" i="42"/>
  <c r="T43" i="42"/>
  <c r="AG7" i="8"/>
  <c r="AH7" i="8" s="1"/>
  <c r="AF42" i="42"/>
  <c r="AD42" i="42"/>
  <c r="AB42" i="42"/>
  <c r="Y7" i="8"/>
  <c r="Z7" i="8" s="1"/>
  <c r="X42" i="42"/>
  <c r="V42" i="42"/>
  <c r="T42" i="42"/>
  <c r="AH6" i="8"/>
  <c r="AG6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AE26" i="3"/>
  <c r="AA26" i="3"/>
  <c r="Y26" i="3"/>
  <c r="AG20" i="3"/>
  <c r="AH20" i="3" s="1"/>
  <c r="AF20" i="3"/>
  <c r="AD20" i="3"/>
  <c r="AB20" i="3"/>
  <c r="Y20" i="3"/>
  <c r="Z20" i="3"/>
  <c r="X20" i="3"/>
  <c r="V20" i="3"/>
  <c r="T20" i="3"/>
  <c r="AG19" i="3"/>
  <c r="AH19" i="3" s="1"/>
  <c r="AF19" i="3"/>
  <c r="AD19" i="3"/>
  <c r="AB19" i="3"/>
  <c r="Y19" i="3"/>
  <c r="Z19" i="3"/>
  <c r="X19" i="3"/>
  <c r="V19" i="3"/>
  <c r="T19" i="3"/>
  <c r="AG18" i="3"/>
  <c r="AH18" i="3" s="1"/>
  <c r="AF18" i="3"/>
  <c r="AD18" i="3"/>
  <c r="AB18" i="3"/>
  <c r="Y18" i="3"/>
  <c r="Z18" i="3"/>
  <c r="X18" i="3"/>
  <c r="V18" i="3"/>
  <c r="T18" i="3"/>
  <c r="AF37" i="42"/>
  <c r="AD37" i="42"/>
  <c r="AB37" i="42"/>
  <c r="Y37" i="42"/>
  <c r="X37" i="42"/>
  <c r="V37" i="42"/>
  <c r="T37" i="42"/>
  <c r="AF36" i="42"/>
  <c r="AD36" i="42"/>
  <c r="AB36" i="42"/>
  <c r="Y36" i="42"/>
  <c r="X36" i="42"/>
  <c r="V36" i="42"/>
  <c r="T36" i="42"/>
  <c r="AG7" i="3"/>
  <c r="AH7" i="3" s="1"/>
  <c r="AF35" i="42"/>
  <c r="AD35" i="42"/>
  <c r="AB35" i="42"/>
  <c r="Y35" i="42"/>
  <c r="X35" i="42"/>
  <c r="V35" i="42"/>
  <c r="T35" i="42"/>
  <c r="AH6" i="3"/>
  <c r="AH17" i="3" s="1"/>
  <c r="AG6" i="3"/>
  <c r="AG17" i="3" s="1"/>
  <c r="AF6" i="3"/>
  <c r="AF17" i="3" s="1"/>
  <c r="AE6" i="3"/>
  <c r="AE17" i="3" s="1"/>
  <c r="AD6" i="3"/>
  <c r="AD17" i="3" s="1"/>
  <c r="AC6" i="3"/>
  <c r="AC17" i="3" s="1"/>
  <c r="AB6" i="3"/>
  <c r="AB17" i="3" s="1"/>
  <c r="AA6" i="3"/>
  <c r="AA17" i="3" s="1"/>
  <c r="Z6" i="3"/>
  <c r="Z17" i="3" s="1"/>
  <c r="Y6" i="3"/>
  <c r="Y17" i="3" s="1"/>
  <c r="X6" i="3"/>
  <c r="X17" i="3" s="1"/>
  <c r="W6" i="3"/>
  <c r="W17" i="3" s="1"/>
  <c r="V6" i="3"/>
  <c r="V17" i="3" s="1"/>
  <c r="U6" i="3"/>
  <c r="U17" i="3" s="1"/>
  <c r="T6" i="3"/>
  <c r="T17" i="3" s="1"/>
  <c r="S6" i="3"/>
  <c r="S17" i="3" s="1"/>
  <c r="AE25" i="2"/>
  <c r="AG21" i="2"/>
  <c r="AH21" i="2"/>
  <c r="AF21" i="2"/>
  <c r="AD21" i="2"/>
  <c r="AB21" i="2"/>
  <c r="Y21" i="2"/>
  <c r="Z21" i="2" s="1"/>
  <c r="X21" i="2"/>
  <c r="V21" i="2"/>
  <c r="T21" i="2"/>
  <c r="AG19" i="2"/>
  <c r="AH19" i="2"/>
  <c r="AF19" i="2"/>
  <c r="AD19" i="2"/>
  <c r="AB19" i="2"/>
  <c r="Y19" i="2"/>
  <c r="Z19" i="2" s="1"/>
  <c r="X19" i="2"/>
  <c r="V19" i="2"/>
  <c r="T19" i="2"/>
  <c r="AG18" i="2"/>
  <c r="AH18" i="2"/>
  <c r="AF18" i="2"/>
  <c r="AD18" i="2"/>
  <c r="AB18" i="2"/>
  <c r="Y18" i="2"/>
  <c r="Z18" i="2" s="1"/>
  <c r="X18" i="2"/>
  <c r="V18" i="2"/>
  <c r="T18" i="2"/>
  <c r="AG17" i="2"/>
  <c r="AH17" i="2"/>
  <c r="AF17" i="2"/>
  <c r="AD17" i="2"/>
  <c r="AB17" i="2"/>
  <c r="Y17" i="2"/>
  <c r="Z17" i="2" s="1"/>
  <c r="X17" i="2"/>
  <c r="V17" i="2"/>
  <c r="T17" i="2"/>
  <c r="AH16" i="2"/>
  <c r="AH29" i="2"/>
  <c r="AG16" i="2"/>
  <c r="AG29" i="2"/>
  <c r="AF16" i="2"/>
  <c r="AF29" i="2"/>
  <c r="AE16" i="2"/>
  <c r="AE29" i="2"/>
  <c r="AD16" i="2"/>
  <c r="AD29" i="2"/>
  <c r="AC16" i="2"/>
  <c r="AC29" i="2"/>
  <c r="AB16" i="2"/>
  <c r="AB29" i="2"/>
  <c r="AA16" i="2"/>
  <c r="AA29" i="2"/>
  <c r="Z16" i="2"/>
  <c r="Z29" i="2"/>
  <c r="Y16" i="2"/>
  <c r="Y29" i="2"/>
  <c r="X16" i="2"/>
  <c r="X29" i="2"/>
  <c r="W16" i="2"/>
  <c r="W29" i="2"/>
  <c r="V16" i="2"/>
  <c r="V29" i="2"/>
  <c r="U16" i="2"/>
  <c r="U29" i="2"/>
  <c r="T16" i="2"/>
  <c r="T29" i="2"/>
  <c r="S16" i="2"/>
  <c r="S29" i="2"/>
  <c r="AE12" i="2"/>
  <c r="AC12" i="2"/>
  <c r="AA12" i="2"/>
  <c r="W12" i="2"/>
  <c r="U12" i="2"/>
  <c r="S12" i="2"/>
  <c r="AG11" i="2"/>
  <c r="AH11" i="2" s="1"/>
  <c r="AF30" i="42"/>
  <c r="AD30" i="42"/>
  <c r="AB30" i="42"/>
  <c r="Y11" i="2"/>
  <c r="Z11" i="2" s="1"/>
  <c r="Y30" i="42"/>
  <c r="X30" i="42"/>
  <c r="V30" i="42"/>
  <c r="T30" i="42"/>
  <c r="AG10" i="2"/>
  <c r="AH10" i="2" s="1"/>
  <c r="AF29" i="42"/>
  <c r="AD29" i="42"/>
  <c r="AB29" i="42"/>
  <c r="Y10" i="2"/>
  <c r="Z10" i="2" s="1"/>
  <c r="X29" i="42"/>
  <c r="V29" i="42"/>
  <c r="T29" i="42"/>
  <c r="AG9" i="2"/>
  <c r="AH9" i="2" s="1"/>
  <c r="AF28" i="42"/>
  <c r="AD28" i="42"/>
  <c r="AB28" i="42"/>
  <c r="Y9" i="2"/>
  <c r="Z9" i="2" s="1"/>
  <c r="Y28" i="42"/>
  <c r="X28" i="42"/>
  <c r="V28" i="42"/>
  <c r="T28" i="42"/>
  <c r="AG8" i="2"/>
  <c r="AH8" i="2" s="1"/>
  <c r="AF27" i="42"/>
  <c r="AD27" i="42"/>
  <c r="AB27" i="42"/>
  <c r="Y8" i="2"/>
  <c r="Z8" i="2" s="1"/>
  <c r="X27" i="42"/>
  <c r="V27" i="42"/>
  <c r="T27" i="42"/>
  <c r="AG7" i="2"/>
  <c r="AH7" i="2" s="1"/>
  <c r="AF26" i="42"/>
  <c r="AD26" i="42"/>
  <c r="AB26" i="42"/>
  <c r="Y7" i="2"/>
  <c r="Z7" i="2" s="1"/>
  <c r="Y26" i="42"/>
  <c r="X26" i="42"/>
  <c r="V26" i="42"/>
  <c r="T26" i="4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AE26" i="7"/>
  <c r="AG26" i="7"/>
  <c r="AH23" i="7"/>
  <c r="AF23" i="7"/>
  <c r="AD23" i="7"/>
  <c r="AB23" i="7"/>
  <c r="Y23" i="7"/>
  <c r="Z23" i="7"/>
  <c r="X23" i="7"/>
  <c r="V23" i="7"/>
  <c r="T23" i="7"/>
  <c r="AH22" i="7"/>
  <c r="AF22" i="7"/>
  <c r="AD22" i="7"/>
  <c r="AB22" i="7"/>
  <c r="Y22" i="7"/>
  <c r="Z22" i="7" s="1"/>
  <c r="X22" i="7"/>
  <c r="V22" i="7"/>
  <c r="T22" i="7"/>
  <c r="AH21" i="7"/>
  <c r="AF21" i="7"/>
  <c r="AD21" i="7"/>
  <c r="AB21" i="7"/>
  <c r="Y21" i="7"/>
  <c r="Z21" i="7"/>
  <c r="X21" i="7"/>
  <c r="V21" i="7"/>
  <c r="T21" i="7"/>
  <c r="AG19" i="7"/>
  <c r="AH19" i="7" s="1"/>
  <c r="AF19" i="7"/>
  <c r="AD19" i="7"/>
  <c r="AB19" i="7"/>
  <c r="Y19" i="7"/>
  <c r="Z19" i="7"/>
  <c r="X19" i="7"/>
  <c r="V19" i="7"/>
  <c r="T19" i="7"/>
  <c r="AG18" i="7"/>
  <c r="AH18" i="7" s="1"/>
  <c r="AF18" i="7"/>
  <c r="AD18" i="7"/>
  <c r="AB18" i="7"/>
  <c r="Y18" i="7"/>
  <c r="Z18" i="7"/>
  <c r="X18" i="7"/>
  <c r="V18" i="7"/>
  <c r="T18" i="7"/>
  <c r="AH17" i="7"/>
  <c r="AG17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AE13" i="7"/>
  <c r="AC13" i="7"/>
  <c r="AA13" i="7"/>
  <c r="W13" i="7"/>
  <c r="U13" i="7"/>
  <c r="S13" i="7"/>
  <c r="AG12" i="7"/>
  <c r="AH12" i="7" s="1"/>
  <c r="AF21" i="42"/>
  <c r="AD21" i="42"/>
  <c r="AB21" i="42"/>
  <c r="Y12" i="7"/>
  <c r="Z12" i="7" s="1"/>
  <c r="X21" i="42"/>
  <c r="V21" i="42"/>
  <c r="T21" i="42"/>
  <c r="AG11" i="7"/>
  <c r="AH11" i="7" s="1"/>
  <c r="AF20" i="42"/>
  <c r="AD20" i="42"/>
  <c r="AB20" i="42"/>
  <c r="Y11" i="7"/>
  <c r="Z11" i="7" s="1"/>
  <c r="Y20" i="42"/>
  <c r="X20" i="42"/>
  <c r="V20" i="42"/>
  <c r="T20" i="42"/>
  <c r="AG9" i="7"/>
  <c r="AH9" i="7" s="1"/>
  <c r="AF19" i="42"/>
  <c r="AD19" i="42"/>
  <c r="AB19" i="42"/>
  <c r="Y9" i="7"/>
  <c r="Z9" i="7" s="1"/>
  <c r="X19" i="42"/>
  <c r="V19" i="42"/>
  <c r="T19" i="42"/>
  <c r="AG8" i="7"/>
  <c r="AH8" i="7" s="1"/>
  <c r="AF18" i="42"/>
  <c r="AD18" i="42"/>
  <c r="AB18" i="42"/>
  <c r="Y8" i="7"/>
  <c r="Z8" i="7" s="1"/>
  <c r="Y18" i="42"/>
  <c r="X18" i="42"/>
  <c r="V18" i="42"/>
  <c r="T18" i="42"/>
  <c r="AG7" i="7"/>
  <c r="AH7" i="7" s="1"/>
  <c r="AF17" i="42"/>
  <c r="AD17" i="42"/>
  <c r="AB17" i="42"/>
  <c r="Y7" i="7"/>
  <c r="Z7" i="7" s="1"/>
  <c r="X17" i="42"/>
  <c r="V17" i="42"/>
  <c r="T17" i="42"/>
  <c r="AH6" i="7"/>
  <c r="AG6" i="7"/>
  <c r="AF6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AE25" i="19"/>
  <c r="AG25" i="19"/>
  <c r="AH25" i="19" s="1"/>
  <c r="Y25" i="19"/>
  <c r="Z25" i="19" s="1"/>
  <c r="AG21" i="19"/>
  <c r="AH21" i="19" s="1"/>
  <c r="AF21" i="19"/>
  <c r="AD21" i="19"/>
  <c r="AB21" i="19"/>
  <c r="Z21" i="19"/>
  <c r="X21" i="19"/>
  <c r="V21" i="19"/>
  <c r="T21" i="19"/>
  <c r="AG20" i="19"/>
  <c r="AH20" i="19"/>
  <c r="AF20" i="19"/>
  <c r="AD20" i="19"/>
  <c r="AB20" i="19"/>
  <c r="Y20" i="19"/>
  <c r="Z20" i="19" s="1"/>
  <c r="X20" i="19"/>
  <c r="V20" i="19"/>
  <c r="T20" i="19"/>
  <c r="AG19" i="19"/>
  <c r="AH19" i="19"/>
  <c r="AF19" i="19"/>
  <c r="AD19" i="19"/>
  <c r="AB19" i="19"/>
  <c r="Y19" i="19"/>
  <c r="Z19" i="19" s="1"/>
  <c r="X19" i="19"/>
  <c r="V19" i="19"/>
  <c r="T19" i="19"/>
  <c r="AG18" i="19"/>
  <c r="AH18" i="19"/>
  <c r="AF18" i="19"/>
  <c r="AD18" i="19"/>
  <c r="AB18" i="19"/>
  <c r="Y18" i="19"/>
  <c r="Z18" i="19" s="1"/>
  <c r="X18" i="19"/>
  <c r="V18" i="19"/>
  <c r="T18" i="19"/>
  <c r="AG17" i="19"/>
  <c r="AH17" i="19"/>
  <c r="AF17" i="19"/>
  <c r="AD17" i="19"/>
  <c r="AB17" i="19"/>
  <c r="Y17" i="19"/>
  <c r="Z17" i="19" s="1"/>
  <c r="X17" i="19"/>
  <c r="V17" i="19"/>
  <c r="T17" i="19"/>
  <c r="AE12" i="19"/>
  <c r="AE13" i="42"/>
  <c r="AC12" i="19"/>
  <c r="AC13" i="42"/>
  <c r="AA12" i="19"/>
  <c r="W12" i="19"/>
  <c r="U12" i="19"/>
  <c r="AG11" i="19"/>
  <c r="AH11" i="19" s="1"/>
  <c r="AF12" i="42"/>
  <c r="AD12" i="42"/>
  <c r="AB12" i="42"/>
  <c r="Y11" i="19"/>
  <c r="Z11" i="19" s="1"/>
  <c r="X12" i="42"/>
  <c r="V12" i="42"/>
  <c r="T12" i="42"/>
  <c r="AG10" i="19"/>
  <c r="AH10" i="19" s="1"/>
  <c r="AG11" i="42"/>
  <c r="AF11" i="42"/>
  <c r="AD11" i="42"/>
  <c r="AB11" i="42"/>
  <c r="Y10" i="19"/>
  <c r="Z10" i="19" s="1"/>
  <c r="X11" i="42"/>
  <c r="V11" i="42"/>
  <c r="T11" i="42"/>
  <c r="AG9" i="19"/>
  <c r="AH9" i="19" s="1"/>
  <c r="AF10" i="42"/>
  <c r="AD10" i="42"/>
  <c r="AB10" i="42"/>
  <c r="Y9" i="19"/>
  <c r="Z9" i="19" s="1"/>
  <c r="X10" i="42"/>
  <c r="V10" i="42"/>
  <c r="T10" i="42"/>
  <c r="AG8" i="19"/>
  <c r="AH8" i="19" s="1"/>
  <c r="AG9" i="42"/>
  <c r="AF9" i="42"/>
  <c r="AD9" i="42"/>
  <c r="AB9" i="42"/>
  <c r="Y8" i="19"/>
  <c r="Z8" i="19" s="1"/>
  <c r="X9" i="42"/>
  <c r="V9" i="42"/>
  <c r="T9" i="42"/>
  <c r="AG7" i="19"/>
  <c r="AH7" i="19" s="1"/>
  <c r="AF8" i="42"/>
  <c r="AD8" i="42"/>
  <c r="AB8" i="42"/>
  <c r="Y7" i="19"/>
  <c r="Z7" i="19" s="1"/>
  <c r="X8" i="42"/>
  <c r="V8" i="42"/>
  <c r="T8" i="42"/>
  <c r="G12" i="19"/>
  <c r="G13" i="42"/>
  <c r="E12" i="19"/>
  <c r="C12" i="19"/>
  <c r="D12" i="19" s="1"/>
  <c r="B12" i="19"/>
  <c r="O37" i="25"/>
  <c r="O38" i="2"/>
  <c r="T28" i="39"/>
  <c r="T23" i="39"/>
  <c r="V28" i="39"/>
  <c r="V23" i="39"/>
  <c r="X28" i="39"/>
  <c r="X23" i="39"/>
  <c r="Z28" i="39"/>
  <c r="Z23" i="39"/>
  <c r="AB28" i="39"/>
  <c r="AB23" i="39"/>
  <c r="AD28" i="39"/>
  <c r="AD23" i="39"/>
  <c r="AF28" i="39"/>
  <c r="AF23" i="39"/>
  <c r="AH28" i="39"/>
  <c r="AH23" i="39"/>
  <c r="S28" i="39"/>
  <c r="S23" i="39"/>
  <c r="U28" i="39"/>
  <c r="U23" i="39"/>
  <c r="W28" i="39"/>
  <c r="W23" i="39"/>
  <c r="Y28" i="39"/>
  <c r="Y23" i="39"/>
  <c r="AA28" i="39"/>
  <c r="AA23" i="39"/>
  <c r="AC28" i="39"/>
  <c r="AC23" i="39"/>
  <c r="AE28" i="39"/>
  <c r="AE23" i="39"/>
  <c r="AG28" i="39"/>
  <c r="AG23" i="39"/>
  <c r="Y38" i="5"/>
  <c r="AG37" i="25"/>
  <c r="AH120" i="42"/>
  <c r="AH8" i="40"/>
  <c r="AH114" i="42"/>
  <c r="AG39" i="41"/>
  <c r="Y43" i="6"/>
  <c r="AG125" i="42"/>
  <c r="AC169" i="42"/>
  <c r="S170" i="42"/>
  <c r="W170" i="42"/>
  <c r="AC170" i="42"/>
  <c r="S171" i="42"/>
  <c r="AC171" i="42"/>
  <c r="W171" i="42"/>
  <c r="W169" i="42"/>
  <c r="Y125" i="42"/>
  <c r="X133" i="42"/>
  <c r="AB133" i="42"/>
  <c r="AF133" i="42"/>
  <c r="AD133" i="42"/>
  <c r="U169" i="42"/>
  <c r="AA169" i="42"/>
  <c r="AE169" i="42"/>
  <c r="U170" i="42"/>
  <c r="AA170" i="42"/>
  <c r="AE170" i="42"/>
  <c r="AA171" i="42"/>
  <c r="AE171" i="42"/>
  <c r="U171" i="42"/>
  <c r="Y20" i="9"/>
  <c r="Y36" i="8"/>
  <c r="Y47" i="8"/>
  <c r="V133" i="42"/>
  <c r="Y39" i="41"/>
  <c r="Z93" i="42"/>
  <c r="Z155" i="42"/>
  <c r="Z153" i="42"/>
  <c r="Z148" i="42"/>
  <c r="Z150" i="42"/>
  <c r="Z146" i="42"/>
  <c r="T133" i="42"/>
  <c r="Y133" i="42"/>
  <c r="Z69" i="42"/>
  <c r="Z67" i="42"/>
  <c r="Z44" i="42"/>
  <c r="S169" i="42"/>
  <c r="AH54" i="42"/>
  <c r="Z35" i="42"/>
  <c r="Z37" i="42"/>
  <c r="AH102" i="42"/>
  <c r="AG38" i="5"/>
  <c r="AG36" i="4"/>
  <c r="AG25" i="4"/>
  <c r="Z26" i="42"/>
  <c r="Z20" i="42"/>
  <c r="Z42" i="42"/>
  <c r="Z46" i="42"/>
  <c r="Z48" i="42"/>
  <c r="AH10" i="42"/>
  <c r="AH8" i="42"/>
  <c r="AH12" i="42"/>
  <c r="Z18" i="42"/>
  <c r="AH59" i="42"/>
  <c r="AH56" i="42"/>
  <c r="AH57" i="42"/>
  <c r="AH61" i="42"/>
  <c r="Y37" i="25"/>
  <c r="Z82" i="42"/>
  <c r="Z86" i="42"/>
  <c r="Z84" i="42"/>
  <c r="AH104" i="42"/>
  <c r="AH108" i="42"/>
  <c r="AH106" i="42"/>
  <c r="Z30" i="42"/>
  <c r="Z28" i="42"/>
  <c r="Z95" i="42"/>
  <c r="Z96" i="42"/>
  <c r="Z8" i="39"/>
  <c r="Z130" i="42"/>
  <c r="Z12" i="39"/>
  <c r="Z134" i="42"/>
  <c r="Z10" i="39"/>
  <c r="Z132" i="42"/>
  <c r="Z14" i="39"/>
  <c r="Z136" i="42"/>
  <c r="Z11" i="42"/>
  <c r="Y11" i="42"/>
  <c r="Y12" i="19"/>
  <c r="Z12" i="19" s="1"/>
  <c r="S13" i="42"/>
  <c r="AG12" i="19"/>
  <c r="AH12" i="19" s="1"/>
  <c r="AA13" i="42"/>
  <c r="AH18" i="42"/>
  <c r="AG18" i="42"/>
  <c r="AH20" i="42"/>
  <c r="AG20" i="42"/>
  <c r="Y13" i="7"/>
  <c r="S22" i="42"/>
  <c r="W22" i="42"/>
  <c r="AC22" i="42"/>
  <c r="AH26" i="42"/>
  <c r="AG26" i="42"/>
  <c r="AH28" i="42"/>
  <c r="AG28" i="42"/>
  <c r="AH30" i="42"/>
  <c r="AG30" i="42"/>
  <c r="U31" i="42"/>
  <c r="AG12" i="2"/>
  <c r="AA31" i="42"/>
  <c r="AE31" i="42"/>
  <c r="AH35" i="42"/>
  <c r="AG35" i="42"/>
  <c r="AH37" i="42"/>
  <c r="AG37" i="42"/>
  <c r="U38" i="42"/>
  <c r="AG13" i="3"/>
  <c r="AH13" i="3" s="1"/>
  <c r="AA38" i="42"/>
  <c r="AE38" i="42"/>
  <c r="AH42" i="42"/>
  <c r="AG42" i="42"/>
  <c r="AH44" i="42"/>
  <c r="AG44" i="42"/>
  <c r="AH46" i="42"/>
  <c r="AG46" i="42"/>
  <c r="AH48" i="42"/>
  <c r="AG48" i="42"/>
  <c r="Y18" i="8"/>
  <c r="S50" i="42"/>
  <c r="W50" i="42"/>
  <c r="AC50" i="42"/>
  <c r="Z55" i="42"/>
  <c r="Y55" i="42"/>
  <c r="Z58" i="42"/>
  <c r="Y58" i="42"/>
  <c r="Z60" i="42"/>
  <c r="Y60" i="42"/>
  <c r="Z62" i="42"/>
  <c r="Y62" i="42"/>
  <c r="Y16" i="25"/>
  <c r="S63" i="42"/>
  <c r="AG16" i="25"/>
  <c r="AA63" i="42"/>
  <c r="AH67" i="42"/>
  <c r="AG67" i="42"/>
  <c r="AH69" i="42"/>
  <c r="AG69" i="42"/>
  <c r="Z71" i="42"/>
  <c r="AH71" i="42"/>
  <c r="AG71" i="42"/>
  <c r="Z73" i="42"/>
  <c r="AH73" i="42"/>
  <c r="AG73" i="42"/>
  <c r="Z75" i="42"/>
  <c r="AH75" i="42"/>
  <c r="AG75" i="42"/>
  <c r="Z77" i="42"/>
  <c r="AH77" i="42"/>
  <c r="AG77" i="42"/>
  <c r="U78" i="42"/>
  <c r="AG18" i="41"/>
  <c r="AA78" i="42"/>
  <c r="AE78" i="42"/>
  <c r="AH82" i="42"/>
  <c r="AG82" i="42"/>
  <c r="AH84" i="42"/>
  <c r="AG84" i="42"/>
  <c r="AH86" i="42"/>
  <c r="AG86" i="42"/>
  <c r="Y14" i="6"/>
  <c r="Z14" i="6" s="1"/>
  <c r="S88" i="42"/>
  <c r="W88" i="42"/>
  <c r="AC88" i="42"/>
  <c r="AG36" i="6"/>
  <c r="AG43" i="6"/>
  <c r="T15" i="4"/>
  <c r="T28" i="4"/>
  <c r="V15" i="4"/>
  <c r="V28" i="4"/>
  <c r="X15" i="4"/>
  <c r="X28" i="4"/>
  <c r="Z15" i="4"/>
  <c r="Z28" i="4"/>
  <c r="AB15" i="4"/>
  <c r="AB28" i="4"/>
  <c r="AD15" i="4"/>
  <c r="AD28" i="4"/>
  <c r="AF15" i="4"/>
  <c r="AF28" i="4"/>
  <c r="AH15" i="4"/>
  <c r="AH28" i="4"/>
  <c r="Z94" i="42"/>
  <c r="AH94" i="42"/>
  <c r="AG94" i="42"/>
  <c r="Z97" i="42"/>
  <c r="Z9" i="42"/>
  <c r="Y9" i="42"/>
  <c r="Z8" i="42"/>
  <c r="Y8" i="42"/>
  <c r="AH9" i="42"/>
  <c r="Z10" i="42"/>
  <c r="Y10" i="42"/>
  <c r="AH11" i="42"/>
  <c r="Z12" i="42"/>
  <c r="Y12" i="42"/>
  <c r="Z17" i="42"/>
  <c r="AH17" i="42"/>
  <c r="AG17" i="42"/>
  <c r="Z19" i="42"/>
  <c r="AH19" i="42"/>
  <c r="AG19" i="42"/>
  <c r="Z21" i="42"/>
  <c r="AH21" i="42"/>
  <c r="AG21" i="42"/>
  <c r="U22" i="42"/>
  <c r="AG13" i="7"/>
  <c r="AA22" i="42"/>
  <c r="AE22" i="42"/>
  <c r="Y26" i="7"/>
  <c r="Z27" i="42"/>
  <c r="AH27" i="42"/>
  <c r="AG27" i="42"/>
  <c r="Z29" i="42"/>
  <c r="AH29" i="42"/>
  <c r="AG29" i="42"/>
  <c r="Y12" i="2"/>
  <c r="S31" i="42"/>
  <c r="W31" i="42"/>
  <c r="AC31" i="42"/>
  <c r="Z36" i="42"/>
  <c r="AH36" i="42"/>
  <c r="AG36" i="42"/>
  <c r="Y13" i="3"/>
  <c r="Z13" i="3" s="1"/>
  <c r="S38" i="42"/>
  <c r="W38" i="42"/>
  <c r="AC38" i="42"/>
  <c r="AG26" i="3"/>
  <c r="Z43" i="42"/>
  <c r="AH43" i="42"/>
  <c r="AG43" i="42"/>
  <c r="Z45" i="42"/>
  <c r="AH45" i="42"/>
  <c r="AG45" i="42"/>
  <c r="Z47" i="42"/>
  <c r="AH47" i="42"/>
  <c r="AG47" i="42"/>
  <c r="Z49" i="42"/>
  <c r="AH49" i="42"/>
  <c r="AG49" i="42"/>
  <c r="U50" i="42"/>
  <c r="AG18" i="8"/>
  <c r="AA50" i="42"/>
  <c r="AE50" i="42"/>
  <c r="AG36" i="8"/>
  <c r="AG47" i="8"/>
  <c r="Z54" i="42"/>
  <c r="Y54" i="42"/>
  <c r="AH55" i="42"/>
  <c r="Z56" i="42"/>
  <c r="Y56" i="42"/>
  <c r="Z57" i="42"/>
  <c r="Y57" i="42"/>
  <c r="AH58" i="42"/>
  <c r="Z59" i="42"/>
  <c r="Y59" i="42"/>
  <c r="AH60" i="42"/>
  <c r="Z61" i="42"/>
  <c r="Y61" i="42"/>
  <c r="AH62" i="42"/>
  <c r="Z68" i="42"/>
  <c r="AH68" i="42"/>
  <c r="AG68" i="42"/>
  <c r="Z70" i="42"/>
  <c r="AH70" i="42"/>
  <c r="AG70" i="42"/>
  <c r="Z72" i="42"/>
  <c r="AH72" i="42"/>
  <c r="AG72" i="42"/>
  <c r="Z74" i="42"/>
  <c r="AH74" i="42"/>
  <c r="AG74" i="42"/>
  <c r="Z76" i="42"/>
  <c r="AH76" i="42"/>
  <c r="AG76" i="42"/>
  <c r="Y18" i="41"/>
  <c r="S78" i="42"/>
  <c r="W78" i="42"/>
  <c r="AC78" i="42"/>
  <c r="AH83" i="42"/>
  <c r="AG83" i="42"/>
  <c r="Z85" i="42"/>
  <c r="AH85" i="42"/>
  <c r="AG85" i="42"/>
  <c r="Z87" i="42"/>
  <c r="AH87" i="42"/>
  <c r="AG87" i="42"/>
  <c r="U88" i="42"/>
  <c r="AG14" i="6"/>
  <c r="AH14" i="6" s="1"/>
  <c r="AA88" i="42"/>
  <c r="AE88" i="42"/>
  <c r="S28" i="4"/>
  <c r="U28" i="4"/>
  <c r="W28" i="4"/>
  <c r="Y28" i="4"/>
  <c r="AA28" i="4"/>
  <c r="AA15" i="4"/>
  <c r="AC28" i="4"/>
  <c r="AC15" i="4"/>
  <c r="AE28" i="4"/>
  <c r="AE15" i="4"/>
  <c r="AG28" i="4"/>
  <c r="AG15" i="4"/>
  <c r="AH93" i="42"/>
  <c r="AG93" i="42"/>
  <c r="AH95" i="42"/>
  <c r="AG95" i="42"/>
  <c r="AH96" i="42"/>
  <c r="AG96" i="42"/>
  <c r="Y12" i="4"/>
  <c r="S98" i="42"/>
  <c r="W98" i="42"/>
  <c r="AC98" i="42"/>
  <c r="S15" i="4"/>
  <c r="W15" i="4"/>
  <c r="Z103" i="42"/>
  <c r="Y103" i="42"/>
  <c r="Z105" i="42"/>
  <c r="Y105" i="42"/>
  <c r="Z107" i="42"/>
  <c r="Y107" i="42"/>
  <c r="Z7" i="40"/>
  <c r="Z113" i="42"/>
  <c r="Y113" i="42"/>
  <c r="Z9" i="40"/>
  <c r="Z115" i="42" s="1"/>
  <c r="Y115" i="42"/>
  <c r="Y10" i="40"/>
  <c r="S116" i="42"/>
  <c r="AG10" i="40"/>
  <c r="AA116" i="42"/>
  <c r="AH8" i="39"/>
  <c r="AH130" i="42"/>
  <c r="AG130" i="42"/>
  <c r="AH10" i="39"/>
  <c r="AH132" i="42" s="1"/>
  <c r="AG132" i="42"/>
  <c r="AH12" i="39"/>
  <c r="AH134" i="42"/>
  <c r="AG134" i="42"/>
  <c r="AH14" i="39"/>
  <c r="AH136" i="42" s="1"/>
  <c r="AG136" i="42"/>
  <c r="U137" i="42"/>
  <c r="AG15" i="39"/>
  <c r="AA137" i="42"/>
  <c r="AA161" i="42"/>
  <c r="AE137" i="42"/>
  <c r="AE162" i="42"/>
  <c r="Z141" i="42"/>
  <c r="Y141" i="42"/>
  <c r="AG20" i="39"/>
  <c r="AG141" i="42"/>
  <c r="Y20" i="39"/>
  <c r="S142" i="42"/>
  <c r="AH146" i="42"/>
  <c r="AG146" i="42"/>
  <c r="AH148" i="42"/>
  <c r="AG148" i="42"/>
  <c r="AH150" i="42"/>
  <c r="AG150" i="42"/>
  <c r="AH153" i="42"/>
  <c r="AG153" i="42"/>
  <c r="AH155" i="42"/>
  <c r="AG155" i="42"/>
  <c r="U156" i="42"/>
  <c r="AG44" i="39"/>
  <c r="AH44" i="39" s="1"/>
  <c r="AA156" i="42"/>
  <c r="AE156" i="42"/>
  <c r="T34" i="42"/>
  <c r="T41" i="42"/>
  <c r="X34" i="42"/>
  <c r="X41" i="42"/>
  <c r="AB34" i="42"/>
  <c r="AB41" i="42"/>
  <c r="AF34" i="42"/>
  <c r="AF41" i="42"/>
  <c r="AH97" i="42"/>
  <c r="AG97" i="42"/>
  <c r="U98" i="42"/>
  <c r="AG12" i="4"/>
  <c r="AA98" i="42"/>
  <c r="AE98" i="42"/>
  <c r="Y25" i="4"/>
  <c r="Z102" i="42"/>
  <c r="Y102" i="42"/>
  <c r="AH103" i="42"/>
  <c r="Z104" i="42"/>
  <c r="Y104" i="42"/>
  <c r="AH105" i="42"/>
  <c r="Z106" i="42"/>
  <c r="Y106" i="42"/>
  <c r="AH107" i="42"/>
  <c r="Z108" i="42"/>
  <c r="Y108" i="42"/>
  <c r="Y15" i="5"/>
  <c r="Z15" i="5" s="1"/>
  <c r="S109" i="42"/>
  <c r="AG15" i="5"/>
  <c r="AH15" i="5" s="1"/>
  <c r="AA109" i="42"/>
  <c r="AG31" i="5"/>
  <c r="AH7" i="40"/>
  <c r="AH113" i="42" s="1"/>
  <c r="Z8" i="40"/>
  <c r="Z114" i="42" s="1"/>
  <c r="Y114" i="42"/>
  <c r="AH9" i="40"/>
  <c r="AH115" i="42"/>
  <c r="Z120" i="42"/>
  <c r="Y120" i="42"/>
  <c r="AG20" i="9"/>
  <c r="Z7" i="39"/>
  <c r="Z129" i="42" s="1"/>
  <c r="Y129" i="42"/>
  <c r="AH7" i="39"/>
  <c r="AH129" i="42"/>
  <c r="AG129" i="42"/>
  <c r="Z9" i="39"/>
  <c r="Z131" i="42" s="1"/>
  <c r="AH9" i="39"/>
  <c r="AH131" i="42" s="1"/>
  <c r="AG131" i="42"/>
  <c r="Z11" i="39"/>
  <c r="AH11" i="39"/>
  <c r="AG133" i="42"/>
  <c r="Z13" i="39"/>
  <c r="Z135" i="42" s="1"/>
  <c r="AH13" i="39"/>
  <c r="AH135" i="42" s="1"/>
  <c r="AG135" i="42"/>
  <c r="Y15" i="39"/>
  <c r="S137" i="42"/>
  <c r="W137" i="42"/>
  <c r="W161" i="42"/>
  <c r="AC137" i="42"/>
  <c r="AC161" i="42"/>
  <c r="AH141" i="42"/>
  <c r="Z147" i="42"/>
  <c r="AH147" i="42"/>
  <c r="AG147" i="42"/>
  <c r="Z149" i="42"/>
  <c r="AH149" i="42"/>
  <c r="AG149" i="42"/>
  <c r="Z151" i="42"/>
  <c r="AH151" i="42"/>
  <c r="AG151" i="42"/>
  <c r="Z152" i="42"/>
  <c r="AH152" i="42"/>
  <c r="AG152" i="42"/>
  <c r="Z154" i="42"/>
  <c r="AH154" i="42"/>
  <c r="AG154" i="42"/>
  <c r="Y44" i="39"/>
  <c r="Z44" i="39" s="1"/>
  <c r="S156" i="42"/>
  <c r="W156" i="42"/>
  <c r="AC156" i="42"/>
  <c r="S128" i="42"/>
  <c r="S140" i="42" s="1"/>
  <c r="S41" i="42"/>
  <c r="U128" i="42"/>
  <c r="U140" i="42"/>
  <c r="U41" i="42"/>
  <c r="W128" i="42"/>
  <c r="W140" i="42" s="1"/>
  <c r="W41" i="42"/>
  <c r="Y128" i="42"/>
  <c r="Y140" i="42" s="1"/>
  <c r="Y41" i="42"/>
  <c r="AA128" i="42"/>
  <c r="AA140" i="42"/>
  <c r="AA41" i="42"/>
  <c r="AC128" i="42"/>
  <c r="AC140" i="42" s="1"/>
  <c r="AC41" i="42"/>
  <c r="AE128" i="42"/>
  <c r="AE140" i="42"/>
  <c r="AE41" i="42"/>
  <c r="AG128" i="42"/>
  <c r="AG140" i="42" s="1"/>
  <c r="AG41" i="42"/>
  <c r="S174" i="42"/>
  <c r="U174" i="42"/>
  <c r="W174" i="42"/>
  <c r="AA174" i="42"/>
  <c r="AC174" i="42"/>
  <c r="AE174" i="42"/>
  <c r="T128" i="42"/>
  <c r="T140" i="42"/>
  <c r="T145" i="42" s="1"/>
  <c r="T119" i="42"/>
  <c r="T112" i="42"/>
  <c r="T101" i="42"/>
  <c r="T92" i="42"/>
  <c r="T81" i="42"/>
  <c r="T66" i="42"/>
  <c r="T53" i="42"/>
  <c r="V128" i="42"/>
  <c r="V140" i="42"/>
  <c r="V145" i="42" s="1"/>
  <c r="V119" i="42"/>
  <c r="V112" i="42"/>
  <c r="V101" i="42"/>
  <c r="V92" i="42"/>
  <c r="V81" i="42"/>
  <c r="V66" i="42"/>
  <c r="V53" i="42"/>
  <c r="X128" i="42"/>
  <c r="X140" i="42"/>
  <c r="X145" i="42" s="1"/>
  <c r="X119" i="42"/>
  <c r="X112" i="42"/>
  <c r="X101" i="42"/>
  <c r="X92" i="42"/>
  <c r="X81" i="42"/>
  <c r="X66" i="42"/>
  <c r="X53" i="42"/>
  <c r="Z128" i="42"/>
  <c r="Z140" i="42"/>
  <c r="Z145" i="42" s="1"/>
  <c r="Z119" i="42"/>
  <c r="Z112" i="42"/>
  <c r="Z101" i="42"/>
  <c r="Z92" i="42"/>
  <c r="Z81" i="42"/>
  <c r="Z66" i="42"/>
  <c r="Z53" i="42"/>
  <c r="AB128" i="42"/>
  <c r="AB140" i="42"/>
  <c r="AB145" i="42" s="1"/>
  <c r="AB119" i="42"/>
  <c r="AB112" i="42"/>
  <c r="AB101" i="42"/>
  <c r="AB92" i="42"/>
  <c r="AB81" i="42"/>
  <c r="AB66" i="42"/>
  <c r="AB53" i="42"/>
  <c r="AD128" i="42"/>
  <c r="AD140" i="42"/>
  <c r="AD145" i="42" s="1"/>
  <c r="AD119" i="42"/>
  <c r="AD112" i="42"/>
  <c r="AD101" i="42"/>
  <c r="AD92" i="42"/>
  <c r="AD81" i="42"/>
  <c r="AD66" i="42"/>
  <c r="AD53" i="42"/>
  <c r="AF128" i="42"/>
  <c r="AF140" i="42"/>
  <c r="AF145" i="42" s="1"/>
  <c r="AF119" i="42"/>
  <c r="AF112" i="42"/>
  <c r="AF101" i="42"/>
  <c r="AF92" i="42"/>
  <c r="AF81" i="42"/>
  <c r="AF66" i="42"/>
  <c r="AF53" i="42"/>
  <c r="AH128" i="42"/>
  <c r="AH140" i="42"/>
  <c r="AH145" i="42" s="1"/>
  <c r="AH119" i="42"/>
  <c r="AH112" i="42"/>
  <c r="AH101" i="42"/>
  <c r="AH92" i="42"/>
  <c r="AH81" i="42"/>
  <c r="AH66" i="42"/>
  <c r="AH53" i="42"/>
  <c r="V34" i="42"/>
  <c r="Z34" i="42"/>
  <c r="AD34" i="42"/>
  <c r="AH34" i="42"/>
  <c r="S34" i="42"/>
  <c r="U34" i="42"/>
  <c r="W34" i="42"/>
  <c r="Y34" i="42"/>
  <c r="AA34" i="42"/>
  <c r="AC34" i="42"/>
  <c r="AE34" i="42"/>
  <c r="AG34" i="42"/>
  <c r="S53" i="42"/>
  <c r="U53" i="42"/>
  <c r="W53" i="42"/>
  <c r="Y53" i="42"/>
  <c r="AA53" i="42"/>
  <c r="AC53" i="42"/>
  <c r="AE53" i="42"/>
  <c r="AG53" i="42"/>
  <c r="S66" i="42"/>
  <c r="U66" i="42"/>
  <c r="W66" i="42"/>
  <c r="Y66" i="42"/>
  <c r="AA66" i="42"/>
  <c r="AC66" i="42"/>
  <c r="AE66" i="42"/>
  <c r="AG66" i="42"/>
  <c r="S81" i="42"/>
  <c r="U81" i="42"/>
  <c r="W81" i="42"/>
  <c r="Y81" i="42"/>
  <c r="AA81" i="42"/>
  <c r="AC81" i="42"/>
  <c r="AE81" i="42"/>
  <c r="AG81" i="42"/>
  <c r="S92" i="42"/>
  <c r="U92" i="42"/>
  <c r="W92" i="42"/>
  <c r="Y92" i="42"/>
  <c r="AA92" i="42"/>
  <c r="AC92" i="42"/>
  <c r="AE92" i="42"/>
  <c r="AG92" i="42"/>
  <c r="S101" i="42"/>
  <c r="U101" i="42"/>
  <c r="W101" i="42"/>
  <c r="Y101" i="42"/>
  <c r="AA101" i="42"/>
  <c r="AC101" i="42"/>
  <c r="AE101" i="42"/>
  <c r="AG101" i="42"/>
  <c r="S112" i="42"/>
  <c r="U112" i="42"/>
  <c r="W112" i="42"/>
  <c r="Y112" i="42"/>
  <c r="AA112" i="42"/>
  <c r="AC112" i="42"/>
  <c r="AE112" i="42"/>
  <c r="AG112" i="42"/>
  <c r="S119" i="42"/>
  <c r="U119" i="42"/>
  <c r="W119" i="42"/>
  <c r="Y119" i="42"/>
  <c r="AA119" i="42"/>
  <c r="AC119" i="42"/>
  <c r="AE119" i="42"/>
  <c r="AG119" i="42"/>
  <c r="Y23" i="40"/>
  <c r="AG23" i="40"/>
  <c r="Y31" i="5"/>
  <c r="Y36" i="4"/>
  <c r="T47" i="8"/>
  <c r="Y25" i="2"/>
  <c r="AG25" i="2"/>
  <c r="M38" i="2"/>
  <c r="AG173" i="42"/>
  <c r="S172" i="42"/>
  <c r="W172" i="42"/>
  <c r="AC172" i="42"/>
  <c r="AE172" i="42"/>
  <c r="U172" i="42"/>
  <c r="AA172" i="42"/>
  <c r="AE163" i="42"/>
  <c r="AE161" i="42"/>
  <c r="AH133" i="42"/>
  <c r="AC163" i="42"/>
  <c r="AC162" i="42"/>
  <c r="AA163" i="42"/>
  <c r="AA162" i="42"/>
  <c r="W163" i="42"/>
  <c r="W162" i="42"/>
  <c r="Y160" i="42"/>
  <c r="U161" i="42"/>
  <c r="U163" i="42"/>
  <c r="U162" i="42"/>
  <c r="Z133" i="42"/>
  <c r="S162" i="42"/>
  <c r="S161" i="42"/>
  <c r="S163" i="42"/>
  <c r="AE165" i="42"/>
  <c r="AE164" i="42"/>
  <c r="AA165" i="42"/>
  <c r="AA164" i="42"/>
  <c r="U145" i="42"/>
  <c r="U164" i="42"/>
  <c r="U165" i="42"/>
  <c r="U159" i="42"/>
  <c r="AE145" i="42"/>
  <c r="AE159" i="42"/>
  <c r="AA145" i="42"/>
  <c r="AA159" i="42"/>
  <c r="Y156" i="42"/>
  <c r="AG109" i="42"/>
  <c r="Y109" i="42"/>
  <c r="AG98" i="42"/>
  <c r="AG156" i="42"/>
  <c r="AG50" i="42"/>
  <c r="Y38" i="42"/>
  <c r="Y31" i="42"/>
  <c r="AG22" i="42"/>
  <c r="AG78" i="42"/>
  <c r="AG63" i="42"/>
  <c r="Y63" i="42"/>
  <c r="Y50" i="42"/>
  <c r="AG31" i="42"/>
  <c r="Y22" i="42"/>
  <c r="Y137" i="42"/>
  <c r="Y164" i="42" s="1"/>
  <c r="AG160" i="42"/>
  <c r="Y142" i="42"/>
  <c r="AG142" i="42"/>
  <c r="AG137" i="42"/>
  <c r="AG162" i="42"/>
  <c r="AG116" i="42"/>
  <c r="Y116" i="42"/>
  <c r="Y98" i="42"/>
  <c r="AG88" i="42"/>
  <c r="Y78" i="42"/>
  <c r="Y88" i="42"/>
  <c r="AG38" i="42"/>
  <c r="AH13" i="42"/>
  <c r="AG13" i="42"/>
  <c r="Y13" i="42"/>
  <c r="K38" i="2"/>
  <c r="AG163" i="42"/>
  <c r="AA166" i="42"/>
  <c r="AE166" i="42"/>
  <c r="AG161" i="42"/>
  <c r="U166" i="42"/>
  <c r="Y161" i="42"/>
  <c r="Y163" i="42"/>
  <c r="Y162" i="42"/>
  <c r="AG174" i="42"/>
  <c r="G38" i="2"/>
  <c r="E38" i="2"/>
  <c r="C38" i="2"/>
  <c r="A38" i="42"/>
  <c r="O37" i="42"/>
  <c r="M37" i="42"/>
  <c r="K37" i="42"/>
  <c r="G37" i="42"/>
  <c r="E37" i="42"/>
  <c r="C37" i="42"/>
  <c r="B37" i="42"/>
  <c r="A37" i="42"/>
  <c r="O36" i="42"/>
  <c r="M36" i="42"/>
  <c r="K36" i="42"/>
  <c r="G36" i="42"/>
  <c r="E36" i="42"/>
  <c r="C36" i="42"/>
  <c r="B36" i="42"/>
  <c r="A36" i="42"/>
  <c r="O35" i="42"/>
  <c r="M35" i="42"/>
  <c r="K35" i="42"/>
  <c r="G35" i="42"/>
  <c r="E35" i="42"/>
  <c r="C35" i="42"/>
  <c r="B35" i="42"/>
  <c r="A35" i="42"/>
  <c r="A31" i="42"/>
  <c r="O30" i="42"/>
  <c r="M30" i="42"/>
  <c r="K30" i="42"/>
  <c r="G30" i="42"/>
  <c r="E30" i="42"/>
  <c r="C30" i="42"/>
  <c r="B30" i="42"/>
  <c r="A30" i="42"/>
  <c r="O29" i="42"/>
  <c r="M29" i="42"/>
  <c r="K29" i="42"/>
  <c r="G29" i="42"/>
  <c r="E29" i="42"/>
  <c r="C29" i="42"/>
  <c r="B29" i="42"/>
  <c r="A29" i="42"/>
  <c r="O28" i="42"/>
  <c r="M28" i="42"/>
  <c r="K28" i="42"/>
  <c r="G28" i="42"/>
  <c r="E28" i="42"/>
  <c r="C28" i="42"/>
  <c r="B28" i="42"/>
  <c r="A28" i="42"/>
  <c r="O27" i="42"/>
  <c r="M27" i="42"/>
  <c r="K27" i="42"/>
  <c r="G27" i="42"/>
  <c r="E27" i="42"/>
  <c r="C27" i="42"/>
  <c r="B27" i="42"/>
  <c r="A27" i="42"/>
  <c r="O26" i="42"/>
  <c r="M26" i="42"/>
  <c r="K26" i="42"/>
  <c r="G26" i="42"/>
  <c r="E26" i="42"/>
  <c r="C26" i="42"/>
  <c r="B26" i="42"/>
  <c r="A26" i="42"/>
  <c r="A22" i="42"/>
  <c r="O21" i="42"/>
  <c r="M21" i="42"/>
  <c r="K21" i="42"/>
  <c r="G21" i="42"/>
  <c r="E21" i="42"/>
  <c r="C21" i="42"/>
  <c r="B21" i="42"/>
  <c r="A21" i="42"/>
  <c r="O20" i="42"/>
  <c r="M20" i="42"/>
  <c r="K20" i="42"/>
  <c r="G20" i="42"/>
  <c r="E20" i="42"/>
  <c r="C20" i="42"/>
  <c r="B20" i="42"/>
  <c r="A20" i="42"/>
  <c r="O19" i="42"/>
  <c r="M19" i="42"/>
  <c r="K19" i="42"/>
  <c r="G19" i="42"/>
  <c r="E19" i="42"/>
  <c r="C19" i="42"/>
  <c r="B19" i="42"/>
  <c r="A19" i="42"/>
  <c r="O18" i="42"/>
  <c r="M18" i="42"/>
  <c r="K18" i="42"/>
  <c r="G18" i="42"/>
  <c r="E18" i="42"/>
  <c r="C18" i="42"/>
  <c r="B18" i="42"/>
  <c r="A18" i="42"/>
  <c r="O17" i="42"/>
  <c r="M17" i="42"/>
  <c r="K17" i="42"/>
  <c r="G17" i="42"/>
  <c r="E17" i="42"/>
  <c r="C17" i="42"/>
  <c r="B17" i="42"/>
  <c r="A17" i="42"/>
  <c r="A13" i="42"/>
  <c r="O12" i="42"/>
  <c r="M12" i="42"/>
  <c r="K12" i="42"/>
  <c r="G12" i="42"/>
  <c r="E12" i="42"/>
  <c r="C12" i="42"/>
  <c r="B12" i="42"/>
  <c r="A12" i="42"/>
  <c r="O11" i="42"/>
  <c r="M11" i="42"/>
  <c r="K11" i="42"/>
  <c r="G11" i="42"/>
  <c r="E11" i="42"/>
  <c r="C11" i="42"/>
  <c r="B11" i="42"/>
  <c r="A11" i="42"/>
  <c r="O10" i="42"/>
  <c r="M10" i="42"/>
  <c r="K10" i="42"/>
  <c r="G10" i="42"/>
  <c r="E10" i="42"/>
  <c r="C10" i="42"/>
  <c r="B10" i="42"/>
  <c r="A10" i="42"/>
  <c r="O9" i="42"/>
  <c r="M9" i="42"/>
  <c r="K9" i="42"/>
  <c r="G9" i="42"/>
  <c r="E9" i="42"/>
  <c r="C9" i="42"/>
  <c r="B9" i="42"/>
  <c r="A9" i="42"/>
  <c r="O8" i="42"/>
  <c r="M8" i="42"/>
  <c r="K8" i="42"/>
  <c r="G8" i="42"/>
  <c r="E8" i="42"/>
  <c r="C8" i="42"/>
  <c r="B8" i="42"/>
  <c r="A8" i="42"/>
  <c r="A146" i="42"/>
  <c r="B146" i="42"/>
  <c r="C146" i="42"/>
  <c r="E146" i="42"/>
  <c r="G146" i="42"/>
  <c r="K146" i="42"/>
  <c r="M146" i="42"/>
  <c r="O146" i="42"/>
  <c r="A147" i="42"/>
  <c r="B147" i="42"/>
  <c r="C147" i="42"/>
  <c r="E147" i="42"/>
  <c r="E166" i="42" s="1"/>
  <c r="G147" i="42"/>
  <c r="G166" i="42" s="1"/>
  <c r="K147" i="42"/>
  <c r="K166" i="42" s="1"/>
  <c r="M147" i="42"/>
  <c r="O147" i="42"/>
  <c r="A148" i="42"/>
  <c r="B148" i="42"/>
  <c r="C148" i="42"/>
  <c r="E148" i="42"/>
  <c r="G148" i="42"/>
  <c r="K148" i="42"/>
  <c r="M148" i="42"/>
  <c r="O148" i="42"/>
  <c r="A149" i="42"/>
  <c r="B149" i="42"/>
  <c r="C149" i="42"/>
  <c r="E149" i="42"/>
  <c r="G149" i="42"/>
  <c r="K149" i="42"/>
  <c r="M149" i="42"/>
  <c r="O149" i="42"/>
  <c r="A150" i="42"/>
  <c r="B150" i="42"/>
  <c r="C150" i="42"/>
  <c r="E150" i="42"/>
  <c r="G150" i="42"/>
  <c r="K150" i="42"/>
  <c r="M150" i="42"/>
  <c r="O150" i="42"/>
  <c r="A151" i="42"/>
  <c r="B151" i="42"/>
  <c r="C151" i="42"/>
  <c r="E151" i="42"/>
  <c r="G151" i="42"/>
  <c r="K151" i="42"/>
  <c r="M151" i="42"/>
  <c r="O151" i="42"/>
  <c r="A152" i="42"/>
  <c r="B152" i="42"/>
  <c r="C152" i="42"/>
  <c r="E152" i="42"/>
  <c r="G152" i="42"/>
  <c r="K152" i="42"/>
  <c r="M152" i="42"/>
  <c r="O152" i="42"/>
  <c r="A153" i="42"/>
  <c r="B153" i="42"/>
  <c r="C153" i="42"/>
  <c r="E153" i="42"/>
  <c r="G153" i="42"/>
  <c r="K153" i="42"/>
  <c r="M153" i="42"/>
  <c r="O153" i="42"/>
  <c r="A154" i="42"/>
  <c r="B154" i="42"/>
  <c r="C154" i="42"/>
  <c r="E154" i="42"/>
  <c r="G154" i="42"/>
  <c r="K154" i="42"/>
  <c r="M154" i="42"/>
  <c r="O154" i="42"/>
  <c r="A155" i="42"/>
  <c r="B155" i="42"/>
  <c r="C155" i="42"/>
  <c r="E155" i="42"/>
  <c r="G155" i="42"/>
  <c r="K155" i="42"/>
  <c r="M155" i="42"/>
  <c r="O155" i="42"/>
  <c r="A156" i="42"/>
  <c r="O156" i="42"/>
  <c r="G156" i="42"/>
  <c r="E156" i="42"/>
  <c r="C156" i="42"/>
  <c r="P155" i="42"/>
  <c r="N155" i="42"/>
  <c r="L155" i="42"/>
  <c r="I39" i="39"/>
  <c r="J39" i="39" s="1"/>
  <c r="H155" i="42"/>
  <c r="F155" i="42"/>
  <c r="D155" i="42"/>
  <c r="P154" i="42"/>
  <c r="N154" i="42"/>
  <c r="L154" i="42"/>
  <c r="I38" i="39"/>
  <c r="J38" i="39" s="1"/>
  <c r="H154" i="42"/>
  <c r="F154" i="42"/>
  <c r="D154" i="42"/>
  <c r="P153" i="42"/>
  <c r="N153" i="42"/>
  <c r="L153" i="42"/>
  <c r="I37" i="39"/>
  <c r="J37" i="39" s="1"/>
  <c r="H153" i="42"/>
  <c r="F153" i="42"/>
  <c r="D153" i="42"/>
  <c r="P152" i="42"/>
  <c r="N152" i="42"/>
  <c r="L152" i="42"/>
  <c r="I36" i="39"/>
  <c r="J36" i="39" s="1"/>
  <c r="I152" i="42"/>
  <c r="H152" i="42"/>
  <c r="F152" i="42"/>
  <c r="D152" i="42"/>
  <c r="R151" i="42"/>
  <c r="P151" i="42"/>
  <c r="N151" i="42"/>
  <c r="L151" i="42"/>
  <c r="I35" i="39"/>
  <c r="J35" i="39" s="1"/>
  <c r="H151" i="42"/>
  <c r="F151" i="42"/>
  <c r="D151" i="42"/>
  <c r="P150" i="42"/>
  <c r="N150" i="42"/>
  <c r="L150" i="42"/>
  <c r="I34" i="39"/>
  <c r="J34" i="39" s="1"/>
  <c r="H150" i="42"/>
  <c r="F150" i="42"/>
  <c r="D150" i="42"/>
  <c r="P149" i="42"/>
  <c r="N149" i="42"/>
  <c r="L149" i="42"/>
  <c r="I33" i="39"/>
  <c r="J33" i="39" s="1"/>
  <c r="H149" i="42"/>
  <c r="F149" i="42"/>
  <c r="D149" i="42"/>
  <c r="P148" i="42"/>
  <c r="N148" i="42"/>
  <c r="L148" i="42"/>
  <c r="I32" i="39"/>
  <c r="J32" i="39" s="1"/>
  <c r="H148" i="42"/>
  <c r="F148" i="42"/>
  <c r="D148" i="42"/>
  <c r="P147" i="42"/>
  <c r="N147" i="42"/>
  <c r="L147" i="42"/>
  <c r="I30" i="39"/>
  <c r="J30" i="39" s="1"/>
  <c r="I147" i="42"/>
  <c r="H147" i="42"/>
  <c r="F147" i="42"/>
  <c r="D147" i="42"/>
  <c r="P146" i="42"/>
  <c r="N146" i="42"/>
  <c r="L146" i="42"/>
  <c r="I29" i="39"/>
  <c r="J29" i="39" s="1"/>
  <c r="H146" i="42"/>
  <c r="F146" i="42"/>
  <c r="D146" i="42"/>
  <c r="K173" i="42"/>
  <c r="C173" i="42"/>
  <c r="M173" i="42"/>
  <c r="M174" i="42" s="1"/>
  <c r="G173" i="42"/>
  <c r="G174" i="42"/>
  <c r="E173" i="42"/>
  <c r="E174" i="42"/>
  <c r="V156" i="42"/>
  <c r="AF156" i="42"/>
  <c r="X156" i="42"/>
  <c r="AD156" i="42"/>
  <c r="T156" i="42"/>
  <c r="AB156" i="42"/>
  <c r="Z156" i="42"/>
  <c r="AH156" i="42"/>
  <c r="K174" i="42"/>
  <c r="J147" i="42"/>
  <c r="J152" i="42"/>
  <c r="R152" i="42"/>
  <c r="Q152" i="42"/>
  <c r="J153" i="42"/>
  <c r="I153" i="42"/>
  <c r="R153" i="42"/>
  <c r="Q153" i="42"/>
  <c r="J154" i="42"/>
  <c r="I154" i="42"/>
  <c r="R154" i="42"/>
  <c r="Q154" i="42"/>
  <c r="J155" i="42"/>
  <c r="I155" i="42"/>
  <c r="R155" i="42"/>
  <c r="Q155" i="42"/>
  <c r="Q147" i="42"/>
  <c r="J148" i="42"/>
  <c r="I148" i="42"/>
  <c r="J146" i="42"/>
  <c r="I146" i="42"/>
  <c r="Q146" i="42"/>
  <c r="J149" i="42"/>
  <c r="R149" i="42"/>
  <c r="Q149" i="42"/>
  <c r="J150" i="42"/>
  <c r="I150" i="42"/>
  <c r="R150" i="42"/>
  <c r="Q150" i="42"/>
  <c r="I151" i="42"/>
  <c r="J151" i="42"/>
  <c r="K156" i="42"/>
  <c r="B156" i="42"/>
  <c r="Q151" i="42"/>
  <c r="I44" i="39"/>
  <c r="J44" i="39" s="1"/>
  <c r="J156" i="42" s="1"/>
  <c r="D156" i="42"/>
  <c r="F156" i="42"/>
  <c r="H156" i="42"/>
  <c r="AD173" i="42"/>
  <c r="AB173" i="42"/>
  <c r="AF173" i="42"/>
  <c r="AH173" i="42"/>
  <c r="X173" i="42"/>
  <c r="T173" i="42"/>
  <c r="V173" i="42"/>
  <c r="I156" i="42"/>
  <c r="C174" i="42"/>
  <c r="D173" i="42"/>
  <c r="L173" i="42"/>
  <c r="F173" i="42"/>
  <c r="N173" i="42"/>
  <c r="H173" i="42"/>
  <c r="B174" i="42"/>
  <c r="AB174" i="42"/>
  <c r="AF174" i="42"/>
  <c r="AD174" i="42"/>
  <c r="AH174" i="42"/>
  <c r="T174" i="42"/>
  <c r="V174" i="42"/>
  <c r="X174" i="42"/>
  <c r="F174" i="42"/>
  <c r="L174" i="42"/>
  <c r="H174" i="42"/>
  <c r="D174" i="42"/>
  <c r="A141" i="42"/>
  <c r="B141" i="42"/>
  <c r="C141" i="42"/>
  <c r="E141" i="42"/>
  <c r="E161" i="42" s="1"/>
  <c r="G141" i="42"/>
  <c r="K141" i="42"/>
  <c r="K161" i="42"/>
  <c r="M141" i="42"/>
  <c r="O141" i="42"/>
  <c r="O161" i="42" s="1"/>
  <c r="A142" i="42"/>
  <c r="A129" i="42"/>
  <c r="B129" i="42"/>
  <c r="C129" i="42"/>
  <c r="E129" i="42"/>
  <c r="G129" i="42"/>
  <c r="K129" i="42"/>
  <c r="M129" i="42"/>
  <c r="O129" i="42"/>
  <c r="A130" i="42"/>
  <c r="B130" i="42"/>
  <c r="C130" i="42"/>
  <c r="E130" i="42"/>
  <c r="G130" i="42"/>
  <c r="K130" i="42"/>
  <c r="M130" i="42"/>
  <c r="O130" i="42"/>
  <c r="A131" i="42"/>
  <c r="B131" i="42"/>
  <c r="C131" i="42"/>
  <c r="E131" i="42"/>
  <c r="G131" i="42"/>
  <c r="K131" i="42"/>
  <c r="M131" i="42"/>
  <c r="O131" i="42"/>
  <c r="A132" i="42"/>
  <c r="B132" i="42"/>
  <c r="C132" i="42"/>
  <c r="E132" i="42"/>
  <c r="G132" i="42"/>
  <c r="K132" i="42"/>
  <c r="M132" i="42"/>
  <c r="O132" i="42"/>
  <c r="A133" i="42"/>
  <c r="B133" i="42"/>
  <c r="C133" i="42"/>
  <c r="E133" i="42"/>
  <c r="G133" i="42"/>
  <c r="K133" i="42"/>
  <c r="M133" i="42"/>
  <c r="O133" i="42"/>
  <c r="A134" i="42"/>
  <c r="B134" i="42"/>
  <c r="C134" i="42"/>
  <c r="E134" i="42"/>
  <c r="G134" i="42"/>
  <c r="K134" i="42"/>
  <c r="M134" i="42"/>
  <c r="O134" i="42"/>
  <c r="A135" i="42"/>
  <c r="B135" i="42"/>
  <c r="C135" i="42"/>
  <c r="E135" i="42"/>
  <c r="G135" i="42"/>
  <c r="K135" i="42"/>
  <c r="M135" i="42"/>
  <c r="O135" i="42"/>
  <c r="A136" i="42"/>
  <c r="B136" i="42"/>
  <c r="C136" i="42"/>
  <c r="E136" i="42"/>
  <c r="G136" i="42"/>
  <c r="K136" i="42"/>
  <c r="M136" i="42"/>
  <c r="O136" i="42"/>
  <c r="A137" i="42"/>
  <c r="A120" i="42"/>
  <c r="B120" i="42"/>
  <c r="A121" i="42"/>
  <c r="A122" i="42"/>
  <c r="A123" i="42"/>
  <c r="A124" i="42"/>
  <c r="A125" i="42"/>
  <c r="A113" i="42"/>
  <c r="B113" i="42"/>
  <c r="C113" i="42"/>
  <c r="E113" i="42"/>
  <c r="G113" i="42"/>
  <c r="K113" i="42"/>
  <c r="M113" i="42"/>
  <c r="O113" i="42"/>
  <c r="A114" i="42"/>
  <c r="B114" i="42"/>
  <c r="C114" i="42"/>
  <c r="E114" i="42"/>
  <c r="G114" i="42"/>
  <c r="K114" i="42"/>
  <c r="M114" i="42"/>
  <c r="O114" i="42"/>
  <c r="A115" i="42"/>
  <c r="B115" i="42"/>
  <c r="C115" i="42"/>
  <c r="E115" i="42"/>
  <c r="G115" i="42"/>
  <c r="K115" i="42"/>
  <c r="M115" i="42"/>
  <c r="O115" i="42"/>
  <c r="A116" i="42"/>
  <c r="A102" i="42"/>
  <c r="B102" i="42"/>
  <c r="C102" i="42"/>
  <c r="E102" i="42"/>
  <c r="G102" i="42"/>
  <c r="K102" i="42"/>
  <c r="M102" i="42"/>
  <c r="O102" i="42"/>
  <c r="A103" i="42"/>
  <c r="B103" i="42"/>
  <c r="C103" i="42"/>
  <c r="E103" i="42"/>
  <c r="G103" i="42"/>
  <c r="K103" i="42"/>
  <c r="M103" i="42"/>
  <c r="O103" i="42"/>
  <c r="A104" i="42"/>
  <c r="B104" i="42"/>
  <c r="C104" i="42"/>
  <c r="E104" i="42"/>
  <c r="G104" i="42"/>
  <c r="K104" i="42"/>
  <c r="M104" i="42"/>
  <c r="O104" i="42"/>
  <c r="A105" i="42"/>
  <c r="B105" i="42"/>
  <c r="C105" i="42"/>
  <c r="E105" i="42"/>
  <c r="G105" i="42"/>
  <c r="K105" i="42"/>
  <c r="M105" i="42"/>
  <c r="O105" i="42"/>
  <c r="A106" i="42"/>
  <c r="B106" i="42"/>
  <c r="C106" i="42"/>
  <c r="E106" i="42"/>
  <c r="G106" i="42"/>
  <c r="K106" i="42"/>
  <c r="M106" i="42"/>
  <c r="O106" i="42"/>
  <c r="A107" i="42"/>
  <c r="B107" i="42"/>
  <c r="C107" i="42"/>
  <c r="E107" i="42"/>
  <c r="G107" i="42"/>
  <c r="K107" i="42"/>
  <c r="M107" i="42"/>
  <c r="O107" i="42"/>
  <c r="A108" i="42"/>
  <c r="B108" i="42"/>
  <c r="C108" i="42"/>
  <c r="E108" i="42"/>
  <c r="G108" i="42"/>
  <c r="K108" i="42"/>
  <c r="M108" i="42"/>
  <c r="O108" i="42"/>
  <c r="A109" i="42"/>
  <c r="A93" i="42"/>
  <c r="B93" i="42"/>
  <c r="C93" i="42"/>
  <c r="E93" i="42"/>
  <c r="G93" i="42"/>
  <c r="K93" i="42"/>
  <c r="M93" i="42"/>
  <c r="O93" i="42"/>
  <c r="A94" i="42"/>
  <c r="B94" i="42"/>
  <c r="C94" i="42"/>
  <c r="E94" i="42"/>
  <c r="G94" i="42"/>
  <c r="K94" i="42"/>
  <c r="M94" i="42"/>
  <c r="O94" i="42"/>
  <c r="A95" i="42"/>
  <c r="B95" i="42"/>
  <c r="C95" i="42"/>
  <c r="E95" i="42"/>
  <c r="G95" i="42"/>
  <c r="K95" i="42"/>
  <c r="M95" i="42"/>
  <c r="O95" i="42"/>
  <c r="A96" i="42"/>
  <c r="B96" i="42"/>
  <c r="C96" i="42"/>
  <c r="E96" i="42"/>
  <c r="G96" i="42"/>
  <c r="K96" i="42"/>
  <c r="M96" i="42"/>
  <c r="O96" i="42"/>
  <c r="A97" i="42"/>
  <c r="B97" i="42"/>
  <c r="C97" i="42"/>
  <c r="E97" i="42"/>
  <c r="G97" i="42"/>
  <c r="K97" i="42"/>
  <c r="M97" i="42"/>
  <c r="O97" i="42"/>
  <c r="A98" i="42"/>
  <c r="A82" i="42"/>
  <c r="B82" i="42"/>
  <c r="C82" i="42"/>
  <c r="E82" i="42"/>
  <c r="G82" i="42"/>
  <c r="K82" i="42"/>
  <c r="M82" i="42"/>
  <c r="O82" i="42"/>
  <c r="A83" i="42"/>
  <c r="B83" i="42"/>
  <c r="C83" i="42"/>
  <c r="E83" i="42"/>
  <c r="G83" i="42"/>
  <c r="K83" i="42"/>
  <c r="M83" i="42"/>
  <c r="O83" i="42"/>
  <c r="A84" i="42"/>
  <c r="B84" i="42"/>
  <c r="C84" i="42"/>
  <c r="E84" i="42"/>
  <c r="G84" i="42"/>
  <c r="K84" i="42"/>
  <c r="M84" i="42"/>
  <c r="O84" i="42"/>
  <c r="A85" i="42"/>
  <c r="B85" i="42"/>
  <c r="C85" i="42"/>
  <c r="E85" i="42"/>
  <c r="G85" i="42"/>
  <c r="K85" i="42"/>
  <c r="M85" i="42"/>
  <c r="O85" i="42"/>
  <c r="A86" i="42"/>
  <c r="B86" i="42"/>
  <c r="C86" i="42"/>
  <c r="E86" i="42"/>
  <c r="G86" i="42"/>
  <c r="K86" i="42"/>
  <c r="M86" i="42"/>
  <c r="O86" i="42"/>
  <c r="A87" i="42"/>
  <c r="B87" i="42"/>
  <c r="C87" i="42"/>
  <c r="E87" i="42"/>
  <c r="G87" i="42"/>
  <c r="K87" i="42"/>
  <c r="M87" i="42"/>
  <c r="O87" i="42"/>
  <c r="A88" i="42"/>
  <c r="A67" i="42"/>
  <c r="B67" i="42"/>
  <c r="C67" i="42"/>
  <c r="E67" i="42"/>
  <c r="G67" i="42"/>
  <c r="K67" i="42"/>
  <c r="M67" i="42"/>
  <c r="O67" i="42"/>
  <c r="A68" i="42"/>
  <c r="B68" i="42"/>
  <c r="C68" i="42"/>
  <c r="E68" i="42"/>
  <c r="G68" i="42"/>
  <c r="K68" i="42"/>
  <c r="M68" i="42"/>
  <c r="O68" i="42"/>
  <c r="A69" i="42"/>
  <c r="B69" i="42"/>
  <c r="C69" i="42"/>
  <c r="E69" i="42"/>
  <c r="G69" i="42"/>
  <c r="K69" i="42"/>
  <c r="M69" i="42"/>
  <c r="O69" i="42"/>
  <c r="A70" i="42"/>
  <c r="B70" i="42"/>
  <c r="C70" i="42"/>
  <c r="E70" i="42"/>
  <c r="G70" i="42"/>
  <c r="K70" i="42"/>
  <c r="M70" i="42"/>
  <c r="O70" i="42"/>
  <c r="A71" i="42"/>
  <c r="B71" i="42"/>
  <c r="C71" i="42"/>
  <c r="E71" i="42"/>
  <c r="G71" i="42"/>
  <c r="K71" i="42"/>
  <c r="M71" i="42"/>
  <c r="O71" i="42"/>
  <c r="A72" i="42"/>
  <c r="B72" i="42"/>
  <c r="C72" i="42"/>
  <c r="E72" i="42"/>
  <c r="G72" i="42"/>
  <c r="K72" i="42"/>
  <c r="M72" i="42"/>
  <c r="O72" i="42"/>
  <c r="A73" i="42"/>
  <c r="B73" i="42"/>
  <c r="C73" i="42"/>
  <c r="E73" i="42"/>
  <c r="G73" i="42"/>
  <c r="K73" i="42"/>
  <c r="M73" i="42"/>
  <c r="O73" i="42"/>
  <c r="A74" i="42"/>
  <c r="B74" i="42"/>
  <c r="C74" i="42"/>
  <c r="E74" i="42"/>
  <c r="G74" i="42"/>
  <c r="K74" i="42"/>
  <c r="M74" i="42"/>
  <c r="O74" i="42"/>
  <c r="A75" i="42"/>
  <c r="B75" i="42"/>
  <c r="C75" i="42"/>
  <c r="E75" i="42"/>
  <c r="G75" i="42"/>
  <c r="K75" i="42"/>
  <c r="M75" i="42"/>
  <c r="O75" i="42"/>
  <c r="A76" i="42"/>
  <c r="B76" i="42"/>
  <c r="C76" i="42"/>
  <c r="E76" i="42"/>
  <c r="G76" i="42"/>
  <c r="K76" i="42"/>
  <c r="M76" i="42"/>
  <c r="O76" i="42"/>
  <c r="A77" i="42"/>
  <c r="B77" i="42"/>
  <c r="C77" i="42"/>
  <c r="E77" i="42"/>
  <c r="G77" i="42"/>
  <c r="K77" i="42"/>
  <c r="M77" i="42"/>
  <c r="O77" i="42"/>
  <c r="A78" i="42"/>
  <c r="A54" i="42"/>
  <c r="B54" i="42"/>
  <c r="C54" i="42"/>
  <c r="E54" i="42"/>
  <c r="G54" i="42"/>
  <c r="K54" i="42"/>
  <c r="M54" i="42"/>
  <c r="O54" i="42"/>
  <c r="A55" i="42"/>
  <c r="B55" i="42"/>
  <c r="C55" i="42"/>
  <c r="E55" i="42"/>
  <c r="G55" i="42"/>
  <c r="K55" i="42"/>
  <c r="M55" i="42"/>
  <c r="O55" i="42"/>
  <c r="A56" i="42"/>
  <c r="B56" i="42"/>
  <c r="C56" i="42"/>
  <c r="E56" i="42"/>
  <c r="G56" i="42"/>
  <c r="K56" i="42"/>
  <c r="M56" i="42"/>
  <c r="O56" i="42"/>
  <c r="A57" i="42"/>
  <c r="B57" i="42"/>
  <c r="C57" i="42"/>
  <c r="E57" i="42"/>
  <c r="G57" i="42"/>
  <c r="K57" i="42"/>
  <c r="M57" i="42"/>
  <c r="O57" i="42"/>
  <c r="A58" i="42"/>
  <c r="B58" i="42"/>
  <c r="C58" i="42"/>
  <c r="E58" i="42"/>
  <c r="G58" i="42"/>
  <c r="K58" i="42"/>
  <c r="M58" i="42"/>
  <c r="O58" i="42"/>
  <c r="A59" i="42"/>
  <c r="B59" i="42"/>
  <c r="C59" i="42"/>
  <c r="E59" i="42"/>
  <c r="G59" i="42"/>
  <c r="K59" i="42"/>
  <c r="M59" i="42"/>
  <c r="O59" i="42"/>
  <c r="A60" i="42"/>
  <c r="B60" i="42"/>
  <c r="C60" i="42"/>
  <c r="E60" i="42"/>
  <c r="G60" i="42"/>
  <c r="K60" i="42"/>
  <c r="M60" i="42"/>
  <c r="O60" i="42"/>
  <c r="A61" i="42"/>
  <c r="B61" i="42"/>
  <c r="C61" i="42"/>
  <c r="E61" i="42"/>
  <c r="G61" i="42"/>
  <c r="K61" i="42"/>
  <c r="M61" i="42"/>
  <c r="O61" i="42"/>
  <c r="A62" i="42"/>
  <c r="B62" i="42"/>
  <c r="C62" i="42"/>
  <c r="E62" i="42"/>
  <c r="G62" i="42"/>
  <c r="K62" i="42"/>
  <c r="M62" i="42"/>
  <c r="O62" i="42"/>
  <c r="A63" i="42"/>
  <c r="A42" i="42"/>
  <c r="B42" i="42"/>
  <c r="C42" i="42"/>
  <c r="E42" i="42"/>
  <c r="G42" i="42"/>
  <c r="K42" i="42"/>
  <c r="M42" i="42"/>
  <c r="O42" i="42"/>
  <c r="A43" i="42"/>
  <c r="B43" i="42"/>
  <c r="C43" i="42"/>
  <c r="E43" i="42"/>
  <c r="G43" i="42"/>
  <c r="K43" i="42"/>
  <c r="M43" i="42"/>
  <c r="O43" i="42"/>
  <c r="O163" i="42" s="1"/>
  <c r="P163" i="42" s="1"/>
  <c r="A44" i="42"/>
  <c r="B44" i="42"/>
  <c r="C44" i="42"/>
  <c r="E44" i="42"/>
  <c r="G44" i="42"/>
  <c r="K44" i="42"/>
  <c r="M44" i="42"/>
  <c r="O44" i="42"/>
  <c r="O164" i="42" s="1"/>
  <c r="P164" i="42" s="1"/>
  <c r="A45" i="42"/>
  <c r="B45" i="42"/>
  <c r="C45" i="42"/>
  <c r="E45" i="42"/>
  <c r="G45" i="42"/>
  <c r="K45" i="42"/>
  <c r="M45" i="42"/>
  <c r="O45" i="42"/>
  <c r="A46" i="42"/>
  <c r="B46" i="42"/>
  <c r="C46" i="42"/>
  <c r="E46" i="42"/>
  <c r="G46" i="42"/>
  <c r="K46" i="42"/>
  <c r="M46" i="42"/>
  <c r="O46" i="42"/>
  <c r="A47" i="42"/>
  <c r="B47" i="42"/>
  <c r="C47" i="42"/>
  <c r="E47" i="42"/>
  <c r="G47" i="42"/>
  <c r="K47" i="42"/>
  <c r="M47" i="42"/>
  <c r="O47" i="42"/>
  <c r="A48" i="42"/>
  <c r="B48" i="42"/>
  <c r="C48" i="42"/>
  <c r="E48" i="42"/>
  <c r="G48" i="42"/>
  <c r="K48" i="42"/>
  <c r="M48" i="42"/>
  <c r="O48" i="42"/>
  <c r="A49" i="42"/>
  <c r="B49" i="42"/>
  <c r="C49" i="42"/>
  <c r="E49" i="42"/>
  <c r="G49" i="42"/>
  <c r="K49" i="42"/>
  <c r="M49" i="42"/>
  <c r="O49" i="42"/>
  <c r="A50" i="42"/>
  <c r="B34" i="42"/>
  <c r="C160" i="42"/>
  <c r="E160" i="42"/>
  <c r="E169" i="42"/>
  <c r="M169" i="42"/>
  <c r="C169" i="42"/>
  <c r="G169" i="42"/>
  <c r="B171" i="42"/>
  <c r="B170" i="42"/>
  <c r="K169" i="42"/>
  <c r="B169" i="42"/>
  <c r="M171" i="42"/>
  <c r="G171" i="42"/>
  <c r="G164" i="42"/>
  <c r="C171" i="42"/>
  <c r="C164" i="42"/>
  <c r="C170" i="42"/>
  <c r="C163" i="42"/>
  <c r="O171" i="42"/>
  <c r="P171" i="42" s="1"/>
  <c r="K171" i="42"/>
  <c r="K164" i="42"/>
  <c r="E171" i="42"/>
  <c r="E164" i="42"/>
  <c r="K170" i="42"/>
  <c r="K163" i="42"/>
  <c r="E170" i="42"/>
  <c r="E163" i="42"/>
  <c r="M163" i="42"/>
  <c r="M161" i="42"/>
  <c r="G163" i="42"/>
  <c r="G170" i="42"/>
  <c r="O160" i="42"/>
  <c r="K160" i="42"/>
  <c r="M160" i="42"/>
  <c r="G160" i="42"/>
  <c r="B160" i="42"/>
  <c r="C6" i="40"/>
  <c r="D6" i="40"/>
  <c r="E6" i="40"/>
  <c r="F6" i="40"/>
  <c r="G6" i="40"/>
  <c r="H6" i="40"/>
  <c r="I6" i="40"/>
  <c r="J6" i="40"/>
  <c r="K6" i="40"/>
  <c r="L6" i="40"/>
  <c r="M6" i="40"/>
  <c r="N6" i="40"/>
  <c r="O6" i="40"/>
  <c r="P6" i="40"/>
  <c r="Q6" i="40"/>
  <c r="R6" i="40"/>
  <c r="K172" i="42"/>
  <c r="G172" i="42"/>
  <c r="E172" i="42"/>
  <c r="D160" i="42"/>
  <c r="C172" i="42"/>
  <c r="AB169" i="42"/>
  <c r="AF169" i="42"/>
  <c r="AD169" i="42"/>
  <c r="AB160" i="42"/>
  <c r="AF160" i="42"/>
  <c r="AD160" i="42"/>
  <c r="AH160" i="42"/>
  <c r="AD171" i="42"/>
  <c r="AB171" i="42"/>
  <c r="AF171" i="42"/>
  <c r="AF170" i="42"/>
  <c r="AB170" i="42"/>
  <c r="AD170" i="42"/>
  <c r="V169" i="42"/>
  <c r="T169" i="42"/>
  <c r="X169" i="42"/>
  <c r="X160" i="42"/>
  <c r="Z160" i="42"/>
  <c r="T160" i="42"/>
  <c r="V160" i="42"/>
  <c r="H171" i="42"/>
  <c r="T171" i="42"/>
  <c r="X171" i="42"/>
  <c r="V171" i="42"/>
  <c r="D170" i="42"/>
  <c r="V170" i="42"/>
  <c r="T170" i="42"/>
  <c r="X170" i="42"/>
  <c r="P160" i="42"/>
  <c r="B172" i="42"/>
  <c r="H160" i="42"/>
  <c r="L160" i="42"/>
  <c r="F160" i="42"/>
  <c r="N160" i="42"/>
  <c r="L171" i="42"/>
  <c r="F171" i="42"/>
  <c r="H170" i="42"/>
  <c r="D169" i="42"/>
  <c r="F169" i="42"/>
  <c r="H169" i="42"/>
  <c r="D171" i="42"/>
  <c r="N171" i="42"/>
  <c r="L170" i="42"/>
  <c r="L169" i="42"/>
  <c r="F170" i="42"/>
  <c r="O10" i="40"/>
  <c r="O116" i="42" s="1"/>
  <c r="M10" i="40"/>
  <c r="M116" i="42" s="1"/>
  <c r="K10" i="40"/>
  <c r="K116" i="42" s="1"/>
  <c r="G116" i="42"/>
  <c r="E10" i="40"/>
  <c r="E116" i="42"/>
  <c r="C10" i="40"/>
  <c r="C116" i="42"/>
  <c r="Q9" i="40"/>
  <c r="P9" i="40"/>
  <c r="P115" i="42" s="1"/>
  <c r="N9" i="40"/>
  <c r="N115" i="42" s="1"/>
  <c r="L9" i="40"/>
  <c r="L115" i="42"/>
  <c r="I9" i="40"/>
  <c r="H9" i="40"/>
  <c r="H115" i="42" s="1"/>
  <c r="F9" i="40"/>
  <c r="F115" i="42" s="1"/>
  <c r="D9" i="40"/>
  <c r="D115" i="42" s="1"/>
  <c r="Q8" i="40"/>
  <c r="P8" i="40"/>
  <c r="P114" i="42" s="1"/>
  <c r="N8" i="40"/>
  <c r="N114" i="42" s="1"/>
  <c r="L8" i="40"/>
  <c r="L114" i="42" s="1"/>
  <c r="I8" i="40"/>
  <c r="H8" i="40"/>
  <c r="H114" i="42"/>
  <c r="F8" i="40"/>
  <c r="F114" i="42"/>
  <c r="D8" i="40"/>
  <c r="D114" i="42"/>
  <c r="Q7" i="40"/>
  <c r="P7" i="40"/>
  <c r="P113" i="42" s="1"/>
  <c r="N7" i="40"/>
  <c r="N113" i="42" s="1"/>
  <c r="L7" i="40"/>
  <c r="L113" i="42"/>
  <c r="I7" i="40"/>
  <c r="H7" i="40"/>
  <c r="H113" i="42" s="1"/>
  <c r="F7" i="40"/>
  <c r="F113" i="42" s="1"/>
  <c r="D7" i="40"/>
  <c r="D113" i="42" s="1"/>
  <c r="O109" i="42"/>
  <c r="M109" i="42"/>
  <c r="K109" i="42"/>
  <c r="G109" i="42"/>
  <c r="E109" i="42"/>
  <c r="C109" i="42"/>
  <c r="O12" i="4"/>
  <c r="M98" i="42"/>
  <c r="K98" i="42"/>
  <c r="G12" i="4"/>
  <c r="E12" i="4"/>
  <c r="C12" i="4"/>
  <c r="M88" i="42"/>
  <c r="K88" i="42"/>
  <c r="G88" i="42"/>
  <c r="E88" i="42"/>
  <c r="C88" i="42"/>
  <c r="O18" i="41"/>
  <c r="M78" i="42"/>
  <c r="K78" i="42"/>
  <c r="G18" i="41"/>
  <c r="E18" i="41"/>
  <c r="C18" i="41"/>
  <c r="O16" i="25"/>
  <c r="M63" i="42"/>
  <c r="K63" i="42"/>
  <c r="G16" i="25"/>
  <c r="E16" i="25"/>
  <c r="C63" i="42"/>
  <c r="O18" i="8"/>
  <c r="O50" i="42" s="1"/>
  <c r="M50" i="42"/>
  <c r="K50" i="42"/>
  <c r="G18" i="8"/>
  <c r="G50" i="42"/>
  <c r="E18" i="8"/>
  <c r="E50" i="42"/>
  <c r="C50" i="42"/>
  <c r="O38" i="42"/>
  <c r="O165" i="42" s="1"/>
  <c r="P165" i="42" s="1"/>
  <c r="M38" i="42"/>
  <c r="M165" i="42" s="1"/>
  <c r="K38" i="42"/>
  <c r="K165" i="42"/>
  <c r="G38" i="42"/>
  <c r="G165" i="42"/>
  <c r="E38" i="42"/>
  <c r="E165" i="42"/>
  <c r="C38" i="42"/>
  <c r="C165" i="42"/>
  <c r="O12" i="2"/>
  <c r="O31" i="42" s="1"/>
  <c r="K31" i="42"/>
  <c r="G12" i="2"/>
  <c r="E12" i="2"/>
  <c r="C12" i="2"/>
  <c r="O13" i="7"/>
  <c r="M22" i="42"/>
  <c r="K22" i="42"/>
  <c r="G13" i="7"/>
  <c r="E13" i="7"/>
  <c r="C13" i="7"/>
  <c r="O12" i="19"/>
  <c r="P12" i="19" s="1"/>
  <c r="M13" i="42"/>
  <c r="K13" i="42"/>
  <c r="E13" i="42"/>
  <c r="C13" i="42"/>
  <c r="P141" i="42"/>
  <c r="P7" i="39"/>
  <c r="P129" i="42"/>
  <c r="L172" i="42"/>
  <c r="H172" i="42"/>
  <c r="B116" i="42"/>
  <c r="V10" i="40"/>
  <c r="V116" i="42" s="1"/>
  <c r="AB10" i="40"/>
  <c r="AB116" i="42" s="1"/>
  <c r="AF10" i="40"/>
  <c r="AF116" i="42" s="1"/>
  <c r="T10" i="40"/>
  <c r="T116" i="42" s="1"/>
  <c r="X10" i="40"/>
  <c r="X116" i="42" s="1"/>
  <c r="AD10" i="40"/>
  <c r="AD116" i="42" s="1"/>
  <c r="AH10" i="40"/>
  <c r="AH116" i="42" s="1"/>
  <c r="Z10" i="40"/>
  <c r="Z116" i="42" s="1"/>
  <c r="F172" i="42"/>
  <c r="AF172" i="42"/>
  <c r="AD172" i="42"/>
  <c r="AB172" i="42"/>
  <c r="T172" i="42"/>
  <c r="V172" i="42"/>
  <c r="X172" i="42"/>
  <c r="D172" i="42"/>
  <c r="J7" i="40"/>
  <c r="J113" i="42"/>
  <c r="I113" i="42"/>
  <c r="R7" i="40"/>
  <c r="R113" i="42" s="1"/>
  <c r="Q113" i="42"/>
  <c r="J8" i="40"/>
  <c r="J114" i="42" s="1"/>
  <c r="I114" i="42"/>
  <c r="R8" i="40"/>
  <c r="R114" i="42" s="1"/>
  <c r="Q114" i="42"/>
  <c r="J9" i="40"/>
  <c r="J115" i="42"/>
  <c r="I115" i="42"/>
  <c r="R9" i="40"/>
  <c r="R115" i="42" s="1"/>
  <c r="Q115" i="42"/>
  <c r="I15" i="5"/>
  <c r="J15" i="5" s="1"/>
  <c r="I12" i="4"/>
  <c r="I18" i="41"/>
  <c r="I16" i="25"/>
  <c r="I12" i="2"/>
  <c r="I13" i="7"/>
  <c r="I18" i="8"/>
  <c r="I12" i="19"/>
  <c r="J12" i="19" s="1"/>
  <c r="I13" i="42"/>
  <c r="I14" i="6"/>
  <c r="J14" i="6" s="1"/>
  <c r="F10" i="40"/>
  <c r="F116" i="42" s="1"/>
  <c r="L10" i="40"/>
  <c r="L116" i="42" s="1"/>
  <c r="P10" i="40"/>
  <c r="P116" i="42" s="1"/>
  <c r="D10" i="40"/>
  <c r="D116" i="42" s="1"/>
  <c r="H10" i="40"/>
  <c r="H116" i="42" s="1"/>
  <c r="N10" i="40"/>
  <c r="N116" i="42" s="1"/>
  <c r="I10" i="40"/>
  <c r="Q10" i="40"/>
  <c r="D15" i="40"/>
  <c r="D16" i="40"/>
  <c r="D17" i="40"/>
  <c r="D18" i="40"/>
  <c r="D19" i="40"/>
  <c r="D20" i="40"/>
  <c r="F15" i="40"/>
  <c r="F16" i="40"/>
  <c r="F17" i="40"/>
  <c r="F18" i="40"/>
  <c r="F19" i="40"/>
  <c r="F20" i="40"/>
  <c r="H15" i="40"/>
  <c r="H16" i="40"/>
  <c r="H17" i="40"/>
  <c r="H18" i="40"/>
  <c r="H19" i="40"/>
  <c r="H20" i="40"/>
  <c r="N15" i="40"/>
  <c r="N16" i="40"/>
  <c r="N17" i="40"/>
  <c r="N18" i="40"/>
  <c r="N19" i="40"/>
  <c r="N20" i="40"/>
  <c r="P15" i="40"/>
  <c r="P16" i="40"/>
  <c r="P17" i="40"/>
  <c r="P18" i="40"/>
  <c r="P19" i="40"/>
  <c r="P20" i="40"/>
  <c r="L15" i="40"/>
  <c r="L16" i="40"/>
  <c r="L17" i="40"/>
  <c r="L18" i="40"/>
  <c r="L19" i="40"/>
  <c r="L20" i="40"/>
  <c r="I15" i="40"/>
  <c r="J15" i="40"/>
  <c r="I16" i="40"/>
  <c r="J16" i="40"/>
  <c r="I17" i="40"/>
  <c r="J17" i="40"/>
  <c r="I18" i="40"/>
  <c r="J18" i="40"/>
  <c r="I19" i="40"/>
  <c r="J19" i="40"/>
  <c r="I20" i="40"/>
  <c r="J20" i="40"/>
  <c r="O20" i="39"/>
  <c r="M142" i="42"/>
  <c r="K142" i="42"/>
  <c r="G20" i="39"/>
  <c r="E20" i="39"/>
  <c r="C15" i="39"/>
  <c r="C137" i="42" s="1"/>
  <c r="C20" i="39"/>
  <c r="O15" i="39"/>
  <c r="O137" i="42" s="1"/>
  <c r="M15" i="39"/>
  <c r="M137" i="42" s="1"/>
  <c r="K15" i="39"/>
  <c r="K137" i="42" s="1"/>
  <c r="G15" i="39"/>
  <c r="G137" i="42" s="1"/>
  <c r="G161" i="42" s="1"/>
  <c r="E15" i="39"/>
  <c r="E137" i="42"/>
  <c r="P77" i="42"/>
  <c r="I16" i="41"/>
  <c r="J16" i="41" s="1"/>
  <c r="I17" i="41"/>
  <c r="J17" i="41" s="1"/>
  <c r="O39" i="41"/>
  <c r="M39" i="41"/>
  <c r="K39" i="41"/>
  <c r="G39" i="41"/>
  <c r="E39" i="41"/>
  <c r="C39" i="41"/>
  <c r="C37" i="25"/>
  <c r="E37" i="25"/>
  <c r="G37" i="25"/>
  <c r="K37" i="25"/>
  <c r="M37" i="25"/>
  <c r="O36" i="8"/>
  <c r="M36" i="8"/>
  <c r="K36" i="8"/>
  <c r="G36" i="8"/>
  <c r="O47" i="8"/>
  <c r="M47" i="8"/>
  <c r="K47" i="8"/>
  <c r="G47" i="8"/>
  <c r="E47" i="8"/>
  <c r="C47" i="8"/>
  <c r="I34" i="2"/>
  <c r="J34" i="2"/>
  <c r="I37" i="2"/>
  <c r="J37" i="2"/>
  <c r="I11" i="7"/>
  <c r="J11" i="7" s="1"/>
  <c r="I20" i="42"/>
  <c r="I20" i="19"/>
  <c r="J20" i="19"/>
  <c r="I19" i="19"/>
  <c r="J19" i="19"/>
  <c r="I18" i="19"/>
  <c r="J18" i="19"/>
  <c r="I17" i="19"/>
  <c r="J17" i="19"/>
  <c r="Q20" i="19"/>
  <c r="R20" i="19"/>
  <c r="Q19" i="19"/>
  <c r="R19" i="19"/>
  <c r="Q18" i="19"/>
  <c r="R18" i="19"/>
  <c r="Q17" i="19"/>
  <c r="R17" i="19"/>
  <c r="D19" i="19"/>
  <c r="D18" i="19"/>
  <c r="D17" i="19"/>
  <c r="D8" i="42"/>
  <c r="P21" i="19"/>
  <c r="N21" i="19"/>
  <c r="L21" i="19"/>
  <c r="J21" i="19"/>
  <c r="H21" i="19"/>
  <c r="F21" i="19"/>
  <c r="D21" i="19"/>
  <c r="P20" i="19"/>
  <c r="N20" i="19"/>
  <c r="L20" i="19"/>
  <c r="H20" i="19"/>
  <c r="F20" i="19"/>
  <c r="D20" i="19"/>
  <c r="P19" i="19"/>
  <c r="N19" i="19"/>
  <c r="L19" i="19"/>
  <c r="H19" i="19"/>
  <c r="F19" i="19"/>
  <c r="P18" i="19"/>
  <c r="N18" i="19"/>
  <c r="L18" i="19"/>
  <c r="H18" i="19"/>
  <c r="F18" i="19"/>
  <c r="P17" i="19"/>
  <c r="N17" i="19"/>
  <c r="L17" i="19"/>
  <c r="H17" i="19"/>
  <c r="F17" i="19"/>
  <c r="P12" i="42"/>
  <c r="N12" i="42"/>
  <c r="L12" i="42"/>
  <c r="H12" i="42"/>
  <c r="F12" i="42"/>
  <c r="D12" i="42"/>
  <c r="P11" i="42"/>
  <c r="N11" i="42"/>
  <c r="L11" i="42"/>
  <c r="H11" i="42"/>
  <c r="F11" i="42"/>
  <c r="D11" i="42"/>
  <c r="P10" i="42"/>
  <c r="N10" i="42"/>
  <c r="L10" i="42"/>
  <c r="H10" i="42"/>
  <c r="F10" i="42"/>
  <c r="D10" i="42"/>
  <c r="P9" i="42"/>
  <c r="N9" i="42"/>
  <c r="L9" i="42"/>
  <c r="H9" i="42"/>
  <c r="F9" i="42"/>
  <c r="D9" i="42"/>
  <c r="P8" i="42"/>
  <c r="N8" i="42"/>
  <c r="L8" i="42"/>
  <c r="H8" i="42"/>
  <c r="F8" i="42"/>
  <c r="I7" i="19"/>
  <c r="J7" i="19" s="1"/>
  <c r="P35" i="4"/>
  <c r="P34" i="4"/>
  <c r="P33" i="4"/>
  <c r="P32" i="4"/>
  <c r="P31" i="4"/>
  <c r="P30" i="4"/>
  <c r="N35" i="4"/>
  <c r="N34" i="4"/>
  <c r="N33" i="4"/>
  <c r="N32" i="4"/>
  <c r="N31" i="4"/>
  <c r="N30" i="4"/>
  <c r="L35" i="4"/>
  <c r="L34" i="4"/>
  <c r="L33" i="4"/>
  <c r="L32" i="4"/>
  <c r="L31" i="4"/>
  <c r="L30" i="4"/>
  <c r="H35" i="4"/>
  <c r="H34" i="4"/>
  <c r="H33" i="4"/>
  <c r="H32" i="4"/>
  <c r="H31" i="4"/>
  <c r="H30" i="4"/>
  <c r="F35" i="4"/>
  <c r="F34" i="4"/>
  <c r="F33" i="4"/>
  <c r="F32" i="4"/>
  <c r="F31" i="4"/>
  <c r="F30" i="4"/>
  <c r="D35" i="4"/>
  <c r="D34" i="4"/>
  <c r="D33" i="4"/>
  <c r="D32" i="4"/>
  <c r="D31" i="4"/>
  <c r="R6" i="39"/>
  <c r="R18" i="39" s="1"/>
  <c r="Q6" i="39"/>
  <c r="Q18" i="39" s="1"/>
  <c r="P6" i="39"/>
  <c r="P18" i="39" s="1"/>
  <c r="O6" i="39"/>
  <c r="O18" i="39" s="1"/>
  <c r="N6" i="39"/>
  <c r="N18" i="39" s="1"/>
  <c r="M6" i="39"/>
  <c r="M18" i="39" s="1"/>
  <c r="L6" i="39"/>
  <c r="L18" i="39" s="1"/>
  <c r="K6" i="39"/>
  <c r="K18" i="39" s="1"/>
  <c r="J6" i="39"/>
  <c r="J18" i="39" s="1"/>
  <c r="I6" i="39"/>
  <c r="I18" i="39" s="1"/>
  <c r="H6" i="39"/>
  <c r="H18" i="39" s="1"/>
  <c r="G6" i="39"/>
  <c r="G18" i="39" s="1"/>
  <c r="F6" i="39"/>
  <c r="F18" i="39" s="1"/>
  <c r="E6" i="39"/>
  <c r="E18" i="39" s="1"/>
  <c r="D6" i="39"/>
  <c r="D18" i="39" s="1"/>
  <c r="C6" i="39"/>
  <c r="C18" i="39" s="1"/>
  <c r="R13" i="40"/>
  <c r="Q13" i="40"/>
  <c r="P13" i="40"/>
  <c r="O13" i="40"/>
  <c r="N13" i="40"/>
  <c r="M13" i="40"/>
  <c r="L13" i="40"/>
  <c r="K13" i="40"/>
  <c r="J13" i="40"/>
  <c r="I13" i="40"/>
  <c r="H13" i="40"/>
  <c r="G13" i="40"/>
  <c r="F13" i="40"/>
  <c r="E13" i="40"/>
  <c r="D13" i="40"/>
  <c r="C13" i="40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C40" i="34"/>
  <c r="E40" i="34" s="1"/>
  <c r="C39" i="34"/>
  <c r="C37" i="34"/>
  <c r="E37" i="34"/>
  <c r="C36" i="34"/>
  <c r="E36" i="34"/>
  <c r="C35" i="34"/>
  <c r="E35" i="34"/>
  <c r="C34" i="34"/>
  <c r="E34" i="34"/>
  <c r="C33" i="34"/>
  <c r="E33" i="34"/>
  <c r="C31" i="34"/>
  <c r="E31" i="34"/>
  <c r="C30" i="34"/>
  <c r="E30" i="34"/>
  <c r="C29" i="34"/>
  <c r="E29" i="34"/>
  <c r="C27" i="34"/>
  <c r="E27" i="34"/>
  <c r="C20" i="34"/>
  <c r="E20" i="34"/>
  <c r="C19" i="34"/>
  <c r="E19" i="34"/>
  <c r="C18" i="34"/>
  <c r="E18" i="34"/>
  <c r="C16" i="34"/>
  <c r="M16" i="34"/>
  <c r="C15" i="34"/>
  <c r="C14" i="34"/>
  <c r="E14" i="34" s="1"/>
  <c r="G14" i="34" s="1"/>
  <c r="Q14" i="34" s="1"/>
  <c r="C13" i="34"/>
  <c r="C12" i="34"/>
  <c r="C11" i="34"/>
  <c r="C10" i="34"/>
  <c r="C9" i="34"/>
  <c r="C7" i="34"/>
  <c r="C6" i="34"/>
  <c r="C5" i="34"/>
  <c r="C4" i="34"/>
  <c r="O16" i="34"/>
  <c r="B18" i="41"/>
  <c r="D77" i="42"/>
  <c r="F77" i="42"/>
  <c r="H77" i="42"/>
  <c r="L77" i="42"/>
  <c r="N77" i="42"/>
  <c r="D76" i="42"/>
  <c r="F76" i="42"/>
  <c r="H76" i="42"/>
  <c r="L76" i="42"/>
  <c r="N76" i="42"/>
  <c r="P76" i="42"/>
  <c r="B39" i="41"/>
  <c r="Q36" i="41"/>
  <c r="R36" i="41"/>
  <c r="P36" i="41"/>
  <c r="N36" i="41"/>
  <c r="L36" i="41"/>
  <c r="I36" i="41"/>
  <c r="J36" i="41" s="1"/>
  <c r="H36" i="41"/>
  <c r="F36" i="41"/>
  <c r="D36" i="41"/>
  <c r="Q34" i="41"/>
  <c r="R34" i="41"/>
  <c r="P34" i="41"/>
  <c r="N34" i="41"/>
  <c r="L34" i="41"/>
  <c r="I34" i="41"/>
  <c r="J34" i="41" s="1"/>
  <c r="H34" i="41"/>
  <c r="F34" i="41"/>
  <c r="D34" i="41"/>
  <c r="Q33" i="41"/>
  <c r="R33" i="41"/>
  <c r="P33" i="41"/>
  <c r="N33" i="41"/>
  <c r="L33" i="41"/>
  <c r="I33" i="41"/>
  <c r="J33" i="41" s="1"/>
  <c r="H33" i="41"/>
  <c r="F33" i="41"/>
  <c r="D33" i="41"/>
  <c r="Q32" i="41"/>
  <c r="R32" i="41"/>
  <c r="P32" i="41"/>
  <c r="N32" i="41"/>
  <c r="L32" i="41"/>
  <c r="I32" i="41"/>
  <c r="J32" i="41" s="1"/>
  <c r="H32" i="41"/>
  <c r="F32" i="41"/>
  <c r="D32" i="41"/>
  <c r="Q31" i="41"/>
  <c r="R31" i="41"/>
  <c r="P31" i="41"/>
  <c r="N31" i="41"/>
  <c r="L31" i="41"/>
  <c r="I31" i="41"/>
  <c r="J31" i="41" s="1"/>
  <c r="H31" i="41"/>
  <c r="F31" i="41"/>
  <c r="D31" i="41"/>
  <c r="Q30" i="41"/>
  <c r="R30" i="41"/>
  <c r="P30" i="41"/>
  <c r="N30" i="41"/>
  <c r="L30" i="41"/>
  <c r="I30" i="41"/>
  <c r="J30" i="41" s="1"/>
  <c r="H30" i="41"/>
  <c r="F30" i="41"/>
  <c r="D30" i="41"/>
  <c r="Q29" i="41"/>
  <c r="R29" i="41"/>
  <c r="P29" i="41"/>
  <c r="N29" i="41"/>
  <c r="L29" i="41"/>
  <c r="I29" i="41"/>
  <c r="J29" i="41" s="1"/>
  <c r="H29" i="41"/>
  <c r="F29" i="41"/>
  <c r="D29" i="41"/>
  <c r="Q28" i="41"/>
  <c r="R28" i="41"/>
  <c r="P28" i="41"/>
  <c r="N28" i="41"/>
  <c r="L28" i="41"/>
  <c r="I28" i="41"/>
  <c r="J28" i="41" s="1"/>
  <c r="H28" i="41"/>
  <c r="F28" i="41"/>
  <c r="D28" i="41"/>
  <c r="Q27" i="41"/>
  <c r="R27" i="41"/>
  <c r="P27" i="41"/>
  <c r="N27" i="41"/>
  <c r="L27" i="41"/>
  <c r="I27" i="41"/>
  <c r="J27" i="41" s="1"/>
  <c r="H27" i="41"/>
  <c r="F27" i="41"/>
  <c r="D27" i="41"/>
  <c r="Q26" i="41"/>
  <c r="R26" i="41"/>
  <c r="P26" i="41"/>
  <c r="N26" i="41"/>
  <c r="L26" i="41"/>
  <c r="I26" i="41"/>
  <c r="J26" i="41" s="1"/>
  <c r="H26" i="41"/>
  <c r="F26" i="41"/>
  <c r="D26" i="41"/>
  <c r="Q25" i="41"/>
  <c r="R25" i="41"/>
  <c r="P25" i="41"/>
  <c r="N25" i="41"/>
  <c r="L25" i="41"/>
  <c r="I25" i="41"/>
  <c r="J25" i="41" s="1"/>
  <c r="H25" i="41"/>
  <c r="F25" i="41"/>
  <c r="D25" i="41"/>
  <c r="Q24" i="41"/>
  <c r="R24" i="41"/>
  <c r="P24" i="41"/>
  <c r="N24" i="41"/>
  <c r="L24" i="41"/>
  <c r="I24" i="41"/>
  <c r="J24" i="41" s="1"/>
  <c r="H24" i="41"/>
  <c r="F24" i="41"/>
  <c r="D24" i="41"/>
  <c r="Q23" i="41"/>
  <c r="R23" i="41"/>
  <c r="P23" i="41"/>
  <c r="N23" i="41"/>
  <c r="L23" i="41"/>
  <c r="I23" i="41"/>
  <c r="J23" i="41" s="1"/>
  <c r="H23" i="41"/>
  <c r="F23" i="41"/>
  <c r="D23" i="41"/>
  <c r="R22" i="41"/>
  <c r="Q22" i="41"/>
  <c r="P22" i="41"/>
  <c r="O22" i="41"/>
  <c r="N22" i="41"/>
  <c r="M22" i="41"/>
  <c r="L22" i="41"/>
  <c r="K22" i="41"/>
  <c r="J22" i="41"/>
  <c r="I22" i="41"/>
  <c r="H22" i="41"/>
  <c r="G22" i="41"/>
  <c r="F22" i="41"/>
  <c r="E22" i="41"/>
  <c r="D22" i="41"/>
  <c r="C22" i="41"/>
  <c r="P75" i="42"/>
  <c r="N75" i="42"/>
  <c r="L75" i="42"/>
  <c r="I15" i="41"/>
  <c r="J15" i="41" s="1"/>
  <c r="H75" i="42"/>
  <c r="F75" i="42"/>
  <c r="D75" i="42"/>
  <c r="P74" i="42"/>
  <c r="N74" i="42"/>
  <c r="L74" i="42"/>
  <c r="I14" i="41"/>
  <c r="J14" i="41" s="1"/>
  <c r="H74" i="42"/>
  <c r="F74" i="42"/>
  <c r="D74" i="42"/>
  <c r="P73" i="42"/>
  <c r="N73" i="42"/>
  <c r="L73" i="42"/>
  <c r="I13" i="41"/>
  <c r="J13" i="41" s="1"/>
  <c r="H73" i="42"/>
  <c r="F73" i="42"/>
  <c r="D73" i="42"/>
  <c r="P72" i="42"/>
  <c r="N72" i="42"/>
  <c r="L72" i="42"/>
  <c r="I12" i="41"/>
  <c r="J12" i="41" s="1"/>
  <c r="H72" i="42"/>
  <c r="F72" i="42"/>
  <c r="D72" i="42"/>
  <c r="P71" i="42"/>
  <c r="N71" i="42"/>
  <c r="L71" i="42"/>
  <c r="I11" i="41"/>
  <c r="J11" i="41" s="1"/>
  <c r="H71" i="42"/>
  <c r="F71" i="42"/>
  <c r="D71" i="42"/>
  <c r="P70" i="42"/>
  <c r="N70" i="42"/>
  <c r="L70" i="42"/>
  <c r="I10" i="41"/>
  <c r="J10" i="41" s="1"/>
  <c r="H70" i="42"/>
  <c r="F70" i="42"/>
  <c r="D70" i="42"/>
  <c r="P69" i="42"/>
  <c r="N69" i="42"/>
  <c r="L69" i="42"/>
  <c r="I9" i="41"/>
  <c r="J9" i="41" s="1"/>
  <c r="H69" i="42"/>
  <c r="F69" i="42"/>
  <c r="D69" i="42"/>
  <c r="P68" i="42"/>
  <c r="N68" i="42"/>
  <c r="L68" i="42"/>
  <c r="I8" i="41"/>
  <c r="J8" i="41" s="1"/>
  <c r="H68" i="42"/>
  <c r="F68" i="42"/>
  <c r="D68" i="42"/>
  <c r="P67" i="42"/>
  <c r="N67" i="42"/>
  <c r="L67" i="42"/>
  <c r="I7" i="41"/>
  <c r="J7" i="41" s="1"/>
  <c r="H67" i="42"/>
  <c r="F67" i="42"/>
  <c r="D67" i="42"/>
  <c r="R6" i="41"/>
  <c r="Q6" i="41"/>
  <c r="P6" i="41"/>
  <c r="O6" i="41"/>
  <c r="N6" i="41"/>
  <c r="M6" i="41"/>
  <c r="L6" i="41"/>
  <c r="K6" i="41"/>
  <c r="J6" i="41"/>
  <c r="I6" i="41"/>
  <c r="H6" i="41"/>
  <c r="G6" i="41"/>
  <c r="F6" i="41"/>
  <c r="E6" i="41"/>
  <c r="D6" i="41"/>
  <c r="C6" i="41"/>
  <c r="A3" i="41"/>
  <c r="A2" i="41"/>
  <c r="P15" i="34"/>
  <c r="P13" i="34"/>
  <c r="P12" i="34"/>
  <c r="P11" i="34"/>
  <c r="P10" i="34"/>
  <c r="P9" i="34"/>
  <c r="P8" i="34"/>
  <c r="P7" i="34"/>
  <c r="N15" i="34"/>
  <c r="N13" i="34"/>
  <c r="N12" i="34"/>
  <c r="N11" i="34"/>
  <c r="N10" i="34"/>
  <c r="N9" i="34"/>
  <c r="N8" i="34"/>
  <c r="N7" i="34"/>
  <c r="L15" i="34"/>
  <c r="L13" i="34"/>
  <c r="L12" i="34"/>
  <c r="M12" i="34" s="1"/>
  <c r="L11" i="34"/>
  <c r="L10" i="34"/>
  <c r="L9" i="34"/>
  <c r="L8" i="34"/>
  <c r="L7" i="34"/>
  <c r="H15" i="34"/>
  <c r="H13" i="34"/>
  <c r="H12" i="34"/>
  <c r="H11" i="34"/>
  <c r="H10" i="34"/>
  <c r="H9" i="34"/>
  <c r="H8" i="34"/>
  <c r="H7" i="34"/>
  <c r="F15" i="34"/>
  <c r="F13" i="34"/>
  <c r="F12" i="34"/>
  <c r="F11" i="34"/>
  <c r="F10" i="34"/>
  <c r="F9" i="34"/>
  <c r="F8" i="34"/>
  <c r="F7" i="34"/>
  <c r="D15" i="34"/>
  <c r="J15" i="34"/>
  <c r="D13" i="34"/>
  <c r="D12" i="34"/>
  <c r="D11" i="34"/>
  <c r="D10" i="34"/>
  <c r="D9" i="34"/>
  <c r="D8" i="34"/>
  <c r="D7" i="34"/>
  <c r="C46" i="34"/>
  <c r="E46" i="34" s="1"/>
  <c r="C45" i="34"/>
  <c r="E45" i="34" s="1"/>
  <c r="C44" i="34"/>
  <c r="E44" i="34" s="1"/>
  <c r="C43" i="34"/>
  <c r="E43" i="34" s="1"/>
  <c r="C42" i="34"/>
  <c r="E42" i="34" s="1"/>
  <c r="Q20" i="40"/>
  <c r="R20" i="40" s="1"/>
  <c r="Q19" i="40"/>
  <c r="R19" i="40" s="1"/>
  <c r="Q15" i="40"/>
  <c r="R15" i="40" s="1"/>
  <c r="Q14" i="40"/>
  <c r="R14" i="40" s="1"/>
  <c r="P14" i="40"/>
  <c r="N14" i="40"/>
  <c r="L14" i="40"/>
  <c r="I14" i="40"/>
  <c r="J14" i="40"/>
  <c r="H14" i="40"/>
  <c r="F14" i="40"/>
  <c r="D14" i="40"/>
  <c r="O43" i="6"/>
  <c r="M43" i="6"/>
  <c r="K43" i="6"/>
  <c r="G43" i="6"/>
  <c r="E43" i="6"/>
  <c r="B43" i="6"/>
  <c r="Q42" i="6"/>
  <c r="R42" i="6" s="1"/>
  <c r="P42" i="6"/>
  <c r="N42" i="6"/>
  <c r="L42" i="6"/>
  <c r="I42" i="6"/>
  <c r="J42" i="6"/>
  <c r="H42" i="6"/>
  <c r="F42" i="6"/>
  <c r="D42" i="6"/>
  <c r="Q41" i="6"/>
  <c r="R41" i="6" s="1"/>
  <c r="P41" i="6"/>
  <c r="N41" i="6"/>
  <c r="L41" i="6"/>
  <c r="I41" i="6"/>
  <c r="J41" i="6"/>
  <c r="H41" i="6"/>
  <c r="F41" i="6"/>
  <c r="D41" i="6"/>
  <c r="C32" i="34"/>
  <c r="E32" i="34" s="1"/>
  <c r="C28" i="34"/>
  <c r="E28" i="34" s="1"/>
  <c r="C8" i="34"/>
  <c r="C24" i="34"/>
  <c r="E24" i="34"/>
  <c r="C23" i="34"/>
  <c r="E23" i="34"/>
  <c r="C22" i="34"/>
  <c r="E22" i="34"/>
  <c r="C21" i="34"/>
  <c r="E21" i="34"/>
  <c r="M14" i="34"/>
  <c r="R16" i="34"/>
  <c r="R14" i="34"/>
  <c r="J16" i="34"/>
  <c r="J14" i="34"/>
  <c r="K14" i="34"/>
  <c r="P6" i="34"/>
  <c r="P5" i="34"/>
  <c r="N6" i="34"/>
  <c r="N5" i="34"/>
  <c r="L6" i="34"/>
  <c r="L5" i="34"/>
  <c r="H6" i="34"/>
  <c r="H5" i="34"/>
  <c r="F6" i="34"/>
  <c r="F5" i="34"/>
  <c r="D6" i="34"/>
  <c r="D5" i="34"/>
  <c r="P4" i="34"/>
  <c r="N4" i="34"/>
  <c r="L4" i="34"/>
  <c r="H4" i="34"/>
  <c r="F4" i="34"/>
  <c r="D4" i="34"/>
  <c r="X39" i="41"/>
  <c r="V39" i="41"/>
  <c r="T39" i="41"/>
  <c r="AD39" i="41"/>
  <c r="AF39" i="41"/>
  <c r="AB39" i="41"/>
  <c r="Z39" i="41"/>
  <c r="AH39" i="41"/>
  <c r="Q36" i="8"/>
  <c r="N25" i="19"/>
  <c r="R7" i="34"/>
  <c r="E16" i="34"/>
  <c r="G16" i="34" s="1"/>
  <c r="O7" i="34"/>
  <c r="F25" i="19"/>
  <c r="L25" i="19"/>
  <c r="H25" i="19"/>
  <c r="K15" i="34"/>
  <c r="M15" i="34"/>
  <c r="V43" i="6"/>
  <c r="AF43" i="6"/>
  <c r="X43" i="6"/>
  <c r="Z43" i="6"/>
  <c r="AD43" i="6"/>
  <c r="T43" i="6"/>
  <c r="AB43" i="6"/>
  <c r="AH43" i="6"/>
  <c r="T23" i="40"/>
  <c r="AD23" i="40"/>
  <c r="AB23" i="40"/>
  <c r="X23" i="40"/>
  <c r="V23" i="40"/>
  <c r="AF23" i="40"/>
  <c r="AH23" i="40"/>
  <c r="Z23" i="40"/>
  <c r="B78" i="42"/>
  <c r="P25" i="19"/>
  <c r="V25" i="19"/>
  <c r="AF25" i="19"/>
  <c r="X25" i="19"/>
  <c r="AD25" i="19"/>
  <c r="T25" i="19"/>
  <c r="AB25" i="19"/>
  <c r="R15" i="34"/>
  <c r="S15" i="34"/>
  <c r="J8" i="34"/>
  <c r="K8" i="34"/>
  <c r="J12" i="34"/>
  <c r="K12" i="34"/>
  <c r="J6" i="34"/>
  <c r="K6" i="34"/>
  <c r="J5" i="34"/>
  <c r="K5" i="34"/>
  <c r="J10" i="40"/>
  <c r="J116" i="42"/>
  <c r="I116" i="42"/>
  <c r="R10" i="40"/>
  <c r="R116" i="42" s="1"/>
  <c r="Q116" i="42"/>
  <c r="I98" i="42"/>
  <c r="Q76" i="42"/>
  <c r="Q67" i="42"/>
  <c r="Q68" i="42"/>
  <c r="Q69" i="42"/>
  <c r="Q70" i="42"/>
  <c r="Q71" i="42"/>
  <c r="Q72" i="42"/>
  <c r="Q73" i="42"/>
  <c r="Q74" i="42"/>
  <c r="Q75" i="42"/>
  <c r="Q77" i="42"/>
  <c r="J67" i="42"/>
  <c r="I67" i="42"/>
  <c r="J68" i="42"/>
  <c r="I68" i="42"/>
  <c r="J69" i="42"/>
  <c r="I69" i="42"/>
  <c r="J70" i="42"/>
  <c r="I70" i="42"/>
  <c r="J71" i="42"/>
  <c r="I71" i="42"/>
  <c r="J72" i="42"/>
  <c r="I72" i="42"/>
  <c r="J73" i="42"/>
  <c r="I73" i="42"/>
  <c r="J74" i="42"/>
  <c r="I74" i="42"/>
  <c r="J75" i="42"/>
  <c r="I75" i="42"/>
  <c r="J77" i="42"/>
  <c r="I77" i="42"/>
  <c r="J76" i="42"/>
  <c r="I76" i="42"/>
  <c r="I78" i="42"/>
  <c r="I63" i="42"/>
  <c r="I38" i="42"/>
  <c r="I31" i="42"/>
  <c r="I22" i="42"/>
  <c r="I50" i="42"/>
  <c r="J8" i="42"/>
  <c r="I8" i="42"/>
  <c r="I88" i="42"/>
  <c r="M10" i="34"/>
  <c r="S14" i="34"/>
  <c r="S16" i="34"/>
  <c r="R11" i="34"/>
  <c r="S11" i="34"/>
  <c r="O14" i="34"/>
  <c r="O142" i="42"/>
  <c r="M5" i="34"/>
  <c r="O5" i="34"/>
  <c r="K16" i="34"/>
  <c r="O10" i="34"/>
  <c r="O12" i="34"/>
  <c r="P39" i="41"/>
  <c r="Q15" i="4"/>
  <c r="O15" i="4"/>
  <c r="M15" i="4"/>
  <c r="K15" i="4"/>
  <c r="I15" i="4"/>
  <c r="G15" i="4"/>
  <c r="E15" i="4"/>
  <c r="C15" i="4"/>
  <c r="D25" i="19"/>
  <c r="E9" i="34"/>
  <c r="G9" i="34"/>
  <c r="Q9" i="34" s="1"/>
  <c r="M11" i="34"/>
  <c r="R15" i="4"/>
  <c r="P15" i="4"/>
  <c r="N15" i="4"/>
  <c r="L15" i="4"/>
  <c r="J15" i="4"/>
  <c r="H15" i="4"/>
  <c r="F15" i="4"/>
  <c r="D15" i="4"/>
  <c r="E13" i="34"/>
  <c r="G13" i="34"/>
  <c r="C41" i="34"/>
  <c r="E41" i="34"/>
  <c r="D17" i="34"/>
  <c r="H17" i="34"/>
  <c r="N17" i="34"/>
  <c r="E11" i="34"/>
  <c r="G11" i="34" s="1"/>
  <c r="M13" i="34"/>
  <c r="O9" i="34"/>
  <c r="O11" i="34"/>
  <c r="O13" i="34"/>
  <c r="Q39" i="41"/>
  <c r="R39" i="41" s="1"/>
  <c r="C26" i="34"/>
  <c r="R9" i="34"/>
  <c r="S9" i="34"/>
  <c r="R13" i="34"/>
  <c r="S13" i="34"/>
  <c r="C17" i="34"/>
  <c r="C47" i="34"/>
  <c r="E47" i="34" s="1"/>
  <c r="F17" i="34"/>
  <c r="L17" i="34"/>
  <c r="P17" i="34"/>
  <c r="M6" i="34"/>
  <c r="O6" i="34"/>
  <c r="E39" i="34"/>
  <c r="O15" i="34"/>
  <c r="O8" i="34"/>
  <c r="E15" i="34"/>
  <c r="O4" i="34"/>
  <c r="C25" i="34"/>
  <c r="E25" i="34" s="1"/>
  <c r="J7" i="34"/>
  <c r="K7" i="34" s="1"/>
  <c r="J9" i="34"/>
  <c r="K9" i="34" s="1"/>
  <c r="J11" i="34"/>
  <c r="K11" i="34" s="1"/>
  <c r="J13" i="34"/>
  <c r="K13" i="34" s="1"/>
  <c r="J10" i="34"/>
  <c r="K10" i="34" s="1"/>
  <c r="R8" i="34"/>
  <c r="S8" i="34" s="1"/>
  <c r="R10" i="34"/>
  <c r="S10" i="34" s="1"/>
  <c r="R12" i="34"/>
  <c r="S12" i="34" s="1"/>
  <c r="I39" i="41"/>
  <c r="J39" i="41"/>
  <c r="D39" i="41"/>
  <c r="F39" i="41"/>
  <c r="H39" i="41"/>
  <c r="L39" i="41"/>
  <c r="N39" i="41"/>
  <c r="F43" i="6"/>
  <c r="L43" i="6"/>
  <c r="P43" i="6"/>
  <c r="D43" i="6"/>
  <c r="H43" i="6"/>
  <c r="N43" i="6"/>
  <c r="Q23" i="40"/>
  <c r="R23" i="40" s="1"/>
  <c r="E12" i="34"/>
  <c r="G12" i="34" s="1"/>
  <c r="Q12" i="34" s="1"/>
  <c r="R6" i="34"/>
  <c r="S6" i="34"/>
  <c r="R5" i="34"/>
  <c r="S5" i="34"/>
  <c r="F23" i="40"/>
  <c r="P23" i="40"/>
  <c r="I23" i="40"/>
  <c r="J23" i="40"/>
  <c r="H23" i="40"/>
  <c r="N23" i="40"/>
  <c r="D23" i="40"/>
  <c r="L23" i="40"/>
  <c r="I43" i="6"/>
  <c r="J43" i="6"/>
  <c r="Q43" i="6"/>
  <c r="R43" i="6"/>
  <c r="M8" i="34"/>
  <c r="E8" i="34"/>
  <c r="M9" i="34"/>
  <c r="E5" i="34"/>
  <c r="S7" i="34"/>
  <c r="E6" i="34"/>
  <c r="G15" i="34"/>
  <c r="E10" i="34"/>
  <c r="E7" i="34"/>
  <c r="M7" i="34"/>
  <c r="D36" i="5"/>
  <c r="O38" i="5"/>
  <c r="M38" i="5"/>
  <c r="K38" i="5"/>
  <c r="G38" i="5"/>
  <c r="E38" i="5"/>
  <c r="C38" i="5"/>
  <c r="B38" i="5"/>
  <c r="Q37" i="5"/>
  <c r="R37" i="5" s="1"/>
  <c r="P37" i="5"/>
  <c r="N37" i="5"/>
  <c r="L37" i="5"/>
  <c r="I37" i="5"/>
  <c r="J37" i="5"/>
  <c r="H37" i="5"/>
  <c r="F37" i="5"/>
  <c r="D37" i="5"/>
  <c r="Q36" i="5"/>
  <c r="R36" i="5" s="1"/>
  <c r="P36" i="5"/>
  <c r="N36" i="5"/>
  <c r="L36" i="5"/>
  <c r="I36" i="5"/>
  <c r="J36" i="5"/>
  <c r="H36" i="5"/>
  <c r="F36" i="5"/>
  <c r="I11" i="5"/>
  <c r="J11" i="5" s="1"/>
  <c r="I12" i="5"/>
  <c r="J12" i="5" s="1"/>
  <c r="I13" i="5"/>
  <c r="J13" i="5" s="1"/>
  <c r="I10" i="5"/>
  <c r="J10" i="5" s="1"/>
  <c r="I9" i="5"/>
  <c r="J9" i="5" s="1"/>
  <c r="I8" i="5"/>
  <c r="J8" i="5" s="1"/>
  <c r="I7" i="5"/>
  <c r="J7" i="5" s="1"/>
  <c r="I12" i="25"/>
  <c r="J12" i="25" s="1"/>
  <c r="I11" i="25"/>
  <c r="J11" i="25" s="1"/>
  <c r="I10" i="25"/>
  <c r="J10" i="25" s="1"/>
  <c r="Q19" i="9"/>
  <c r="R19" i="9" s="1"/>
  <c r="Q18" i="9"/>
  <c r="R18" i="9" s="1"/>
  <c r="Q17" i="9"/>
  <c r="R17" i="9" s="1"/>
  <c r="Q16" i="9"/>
  <c r="R16" i="9" s="1"/>
  <c r="I19" i="9"/>
  <c r="J19" i="9" s="1"/>
  <c r="I18" i="9"/>
  <c r="J18" i="9" s="1"/>
  <c r="I17" i="9"/>
  <c r="J17" i="9" s="1"/>
  <c r="I16" i="9"/>
  <c r="J16" i="9" s="1"/>
  <c r="P19" i="9"/>
  <c r="P18" i="9"/>
  <c r="P17" i="9"/>
  <c r="P16" i="9"/>
  <c r="N19" i="9"/>
  <c r="N18" i="9"/>
  <c r="N17" i="9"/>
  <c r="N16" i="9"/>
  <c r="L19" i="9"/>
  <c r="L18" i="9"/>
  <c r="L17" i="9"/>
  <c r="L16" i="9"/>
  <c r="H19" i="9"/>
  <c r="H18" i="9"/>
  <c r="H17" i="9"/>
  <c r="H16" i="9"/>
  <c r="F19" i="9"/>
  <c r="F18" i="9"/>
  <c r="F17" i="9"/>
  <c r="F16" i="9"/>
  <c r="D19" i="9"/>
  <c r="D18" i="9"/>
  <c r="D17" i="9"/>
  <c r="D16" i="9"/>
  <c r="Q34" i="2"/>
  <c r="R34" i="2" s="1"/>
  <c r="Q37" i="2"/>
  <c r="R37" i="2" s="1"/>
  <c r="C6" i="3"/>
  <c r="D6" i="3"/>
  <c r="E6" i="3"/>
  <c r="E17" i="3" s="1"/>
  <c r="F6" i="3"/>
  <c r="G6" i="3"/>
  <c r="H6" i="3"/>
  <c r="I6" i="3"/>
  <c r="J6" i="3"/>
  <c r="K6" i="3"/>
  <c r="K17" i="3"/>
  <c r="L6" i="3"/>
  <c r="M6" i="3"/>
  <c r="N6" i="3"/>
  <c r="O6" i="3"/>
  <c r="O17" i="3" s="1"/>
  <c r="P6" i="3"/>
  <c r="Q6" i="3"/>
  <c r="R6" i="3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C16" i="19"/>
  <c r="D16" i="19"/>
  <c r="E16" i="19"/>
  <c r="F16" i="19"/>
  <c r="G16" i="19"/>
  <c r="H16" i="19"/>
  <c r="I16" i="19"/>
  <c r="J16" i="19"/>
  <c r="K16" i="19"/>
  <c r="L16" i="19"/>
  <c r="M16" i="19"/>
  <c r="N16" i="19"/>
  <c r="O16" i="19"/>
  <c r="P16" i="19"/>
  <c r="Q16" i="19"/>
  <c r="R16" i="19"/>
  <c r="B20" i="39"/>
  <c r="L20" i="39" s="1"/>
  <c r="N141" i="42"/>
  <c r="L141" i="42"/>
  <c r="I19" i="39"/>
  <c r="J19" i="39" s="1"/>
  <c r="I141" i="42"/>
  <c r="F141" i="42"/>
  <c r="B15" i="39"/>
  <c r="Q14" i="39"/>
  <c r="P14" i="39"/>
  <c r="P136" i="42" s="1"/>
  <c r="N14" i="39"/>
  <c r="N136" i="42" s="1"/>
  <c r="L14" i="39"/>
  <c r="L136" i="42" s="1"/>
  <c r="I14" i="39"/>
  <c r="H14" i="39"/>
  <c r="H136" i="42"/>
  <c r="F14" i="39"/>
  <c r="F136" i="42"/>
  <c r="D14" i="39"/>
  <c r="D136" i="42"/>
  <c r="Q13" i="39"/>
  <c r="P13" i="39"/>
  <c r="P135" i="42" s="1"/>
  <c r="N13" i="39"/>
  <c r="N135" i="42" s="1"/>
  <c r="L13" i="39"/>
  <c r="L135" i="42" s="1"/>
  <c r="I13" i="39"/>
  <c r="H13" i="39"/>
  <c r="H135" i="42"/>
  <c r="F13" i="39"/>
  <c r="F135" i="42"/>
  <c r="D13" i="39"/>
  <c r="D135" i="42"/>
  <c r="Q12" i="39"/>
  <c r="P12" i="39"/>
  <c r="P134" i="42" s="1"/>
  <c r="N12" i="39"/>
  <c r="N134" i="42" s="1"/>
  <c r="L12" i="39"/>
  <c r="L134" i="42" s="1"/>
  <c r="I12" i="39"/>
  <c r="H12" i="39"/>
  <c r="H134" i="42"/>
  <c r="F12" i="39"/>
  <c r="F134" i="42"/>
  <c r="D12" i="39"/>
  <c r="D134" i="42"/>
  <c r="Q11" i="39"/>
  <c r="P11" i="39"/>
  <c r="N11" i="39"/>
  <c r="L11" i="39"/>
  <c r="I11" i="39"/>
  <c r="H11" i="39"/>
  <c r="F11" i="39"/>
  <c r="D11" i="39"/>
  <c r="Q10" i="39"/>
  <c r="P10" i="39"/>
  <c r="P132" i="42" s="1"/>
  <c r="N10" i="39"/>
  <c r="N132" i="42" s="1"/>
  <c r="L10" i="39"/>
  <c r="L132" i="42"/>
  <c r="I10" i="39"/>
  <c r="H10" i="39"/>
  <c r="H132" i="42" s="1"/>
  <c r="F10" i="39"/>
  <c r="F132" i="42" s="1"/>
  <c r="D10" i="39"/>
  <c r="D132" i="42" s="1"/>
  <c r="Q9" i="39"/>
  <c r="P9" i="39"/>
  <c r="P131" i="42"/>
  <c r="N9" i="39"/>
  <c r="N131" i="42"/>
  <c r="L9" i="39"/>
  <c r="L131" i="42"/>
  <c r="I9" i="39"/>
  <c r="H9" i="39"/>
  <c r="H131" i="42" s="1"/>
  <c r="F9" i="39"/>
  <c r="F131" i="42" s="1"/>
  <c r="D9" i="39"/>
  <c r="D131" i="42" s="1"/>
  <c r="Q8" i="39"/>
  <c r="P8" i="39"/>
  <c r="P130" i="42"/>
  <c r="N8" i="39"/>
  <c r="N130" i="42"/>
  <c r="L8" i="39"/>
  <c r="L130" i="42"/>
  <c r="I8" i="39"/>
  <c r="H8" i="39"/>
  <c r="H130" i="42" s="1"/>
  <c r="F8" i="39"/>
  <c r="F130" i="42" s="1"/>
  <c r="D8" i="39"/>
  <c r="D130" i="42" s="1"/>
  <c r="Q7" i="39"/>
  <c r="N7" i="39"/>
  <c r="N129" i="42"/>
  <c r="L7" i="39"/>
  <c r="L129" i="42"/>
  <c r="I7" i="39"/>
  <c r="H7" i="39"/>
  <c r="H129" i="42" s="1"/>
  <c r="F7" i="39"/>
  <c r="F129" i="42" s="1"/>
  <c r="D7" i="39"/>
  <c r="D129" i="42" s="1"/>
  <c r="O20" i="9"/>
  <c r="M20" i="9"/>
  <c r="K20" i="9"/>
  <c r="G20" i="9"/>
  <c r="E20" i="9"/>
  <c r="C20" i="9"/>
  <c r="B20" i="9"/>
  <c r="A3" i="9"/>
  <c r="D120" i="42"/>
  <c r="F120" i="42"/>
  <c r="H120" i="42"/>
  <c r="L120" i="42"/>
  <c r="N120" i="42"/>
  <c r="P120" i="42"/>
  <c r="B12" i="9"/>
  <c r="E125" i="42"/>
  <c r="B37" i="25"/>
  <c r="F37" i="25" s="1"/>
  <c r="B47" i="8"/>
  <c r="Q46" i="8"/>
  <c r="R46" i="8"/>
  <c r="P46" i="8"/>
  <c r="N46" i="8"/>
  <c r="L46" i="8"/>
  <c r="I46" i="8"/>
  <c r="J46" i="8" s="1"/>
  <c r="H46" i="8"/>
  <c r="F46" i="8"/>
  <c r="P47" i="8"/>
  <c r="N47" i="8"/>
  <c r="Q47" i="8"/>
  <c r="H47" i="8"/>
  <c r="F47" i="8"/>
  <c r="Q45" i="8"/>
  <c r="R45" i="8"/>
  <c r="P45" i="8"/>
  <c r="N45" i="8"/>
  <c r="L45" i="8"/>
  <c r="I45" i="8"/>
  <c r="J45" i="8" s="1"/>
  <c r="H45" i="8"/>
  <c r="F45" i="8"/>
  <c r="Q44" i="8"/>
  <c r="R44" i="8" s="1"/>
  <c r="P44" i="8"/>
  <c r="N44" i="8"/>
  <c r="L44" i="8"/>
  <c r="I44" i="8"/>
  <c r="J44" i="8"/>
  <c r="H44" i="8"/>
  <c r="F44" i="8"/>
  <c r="Q43" i="8"/>
  <c r="R43" i="8"/>
  <c r="P43" i="8"/>
  <c r="N43" i="8"/>
  <c r="L43" i="8"/>
  <c r="I43" i="8"/>
  <c r="J43" i="8" s="1"/>
  <c r="H43" i="8"/>
  <c r="F43" i="8"/>
  <c r="Q42" i="8"/>
  <c r="R42" i="8" s="1"/>
  <c r="L42" i="8"/>
  <c r="I42" i="8"/>
  <c r="J42" i="8"/>
  <c r="Q41" i="8"/>
  <c r="R41" i="8"/>
  <c r="L41" i="8"/>
  <c r="I41" i="8"/>
  <c r="J41" i="8" s="1"/>
  <c r="Q40" i="8"/>
  <c r="R40" i="8" s="1"/>
  <c r="L40" i="8"/>
  <c r="I40" i="8"/>
  <c r="J40" i="8"/>
  <c r="B12" i="4"/>
  <c r="D97" i="42"/>
  <c r="Q35" i="4"/>
  <c r="R35" i="4"/>
  <c r="I35" i="4"/>
  <c r="J35" i="4"/>
  <c r="Q34" i="4"/>
  <c r="R34" i="4"/>
  <c r="I34" i="4"/>
  <c r="J34" i="4"/>
  <c r="Q33" i="4"/>
  <c r="R33" i="4"/>
  <c r="I33" i="4"/>
  <c r="J33" i="4"/>
  <c r="Q32" i="4"/>
  <c r="R32" i="4"/>
  <c r="I32" i="4"/>
  <c r="J32" i="4"/>
  <c r="Q31" i="4"/>
  <c r="R31" i="4"/>
  <c r="I31" i="4"/>
  <c r="J31" i="4"/>
  <c r="Q30" i="4"/>
  <c r="R30" i="4"/>
  <c r="I30" i="4"/>
  <c r="J30" i="4"/>
  <c r="Q26" i="25"/>
  <c r="R26" i="25"/>
  <c r="Q27" i="25"/>
  <c r="R27" i="25"/>
  <c r="Q28" i="25"/>
  <c r="R28" i="25"/>
  <c r="Q29" i="25"/>
  <c r="R29" i="25"/>
  <c r="Q30" i="25"/>
  <c r="R30" i="25"/>
  <c r="Q31" i="25"/>
  <c r="R31" i="25"/>
  <c r="Q32" i="25"/>
  <c r="R32" i="25"/>
  <c r="Q33" i="25"/>
  <c r="R33" i="25"/>
  <c r="Q34" i="25"/>
  <c r="R34" i="25"/>
  <c r="P26" i="25"/>
  <c r="P27" i="25"/>
  <c r="P28" i="25"/>
  <c r="P29" i="25"/>
  <c r="P30" i="25"/>
  <c r="P31" i="25"/>
  <c r="P32" i="25"/>
  <c r="P33" i="25"/>
  <c r="P34" i="25"/>
  <c r="N26" i="25"/>
  <c r="N27" i="25"/>
  <c r="N28" i="25"/>
  <c r="N29" i="25"/>
  <c r="N30" i="25"/>
  <c r="N31" i="25"/>
  <c r="N32" i="25"/>
  <c r="N33" i="25"/>
  <c r="N34" i="25"/>
  <c r="L26" i="25"/>
  <c r="L27" i="25"/>
  <c r="L28" i="25"/>
  <c r="L29" i="25"/>
  <c r="L30" i="25"/>
  <c r="L31" i="25"/>
  <c r="L32" i="25"/>
  <c r="L33" i="25"/>
  <c r="L34" i="25"/>
  <c r="I26" i="25"/>
  <c r="J26" i="25" s="1"/>
  <c r="I27" i="25"/>
  <c r="J27" i="25" s="1"/>
  <c r="I28" i="25"/>
  <c r="J28" i="25" s="1"/>
  <c r="I29" i="25"/>
  <c r="J29" i="25" s="1"/>
  <c r="I30" i="25"/>
  <c r="J30" i="25" s="1"/>
  <c r="I31" i="25"/>
  <c r="J31" i="25" s="1"/>
  <c r="I32" i="25"/>
  <c r="J32" i="25" s="1"/>
  <c r="I33" i="25"/>
  <c r="J33" i="25" s="1"/>
  <c r="I34" i="25"/>
  <c r="J34" i="25" s="1"/>
  <c r="H26" i="25"/>
  <c r="H27" i="25"/>
  <c r="H28" i="25"/>
  <c r="H29" i="25"/>
  <c r="H30" i="25"/>
  <c r="H31" i="25"/>
  <c r="H32" i="25"/>
  <c r="H33" i="25"/>
  <c r="H34" i="25"/>
  <c r="F26" i="25"/>
  <c r="F27" i="25"/>
  <c r="F28" i="25"/>
  <c r="F29" i="25"/>
  <c r="F30" i="25"/>
  <c r="F31" i="25"/>
  <c r="F32" i="25"/>
  <c r="F33" i="25"/>
  <c r="F34" i="25"/>
  <c r="D26" i="25"/>
  <c r="D27" i="25"/>
  <c r="D28" i="25"/>
  <c r="D29" i="25"/>
  <c r="D30" i="25"/>
  <c r="D31" i="25"/>
  <c r="D32" i="25"/>
  <c r="D33" i="25"/>
  <c r="D34" i="25"/>
  <c r="N37" i="25"/>
  <c r="D21" i="25"/>
  <c r="F21" i="25"/>
  <c r="H21" i="25"/>
  <c r="I21" i="25"/>
  <c r="J21" i="25"/>
  <c r="L21" i="25"/>
  <c r="N21" i="25"/>
  <c r="P21" i="25"/>
  <c r="Q21" i="25"/>
  <c r="R21" i="25" s="1"/>
  <c r="D22" i="25"/>
  <c r="F22" i="25"/>
  <c r="H22" i="25"/>
  <c r="I22" i="25"/>
  <c r="J22" i="25"/>
  <c r="L22" i="25"/>
  <c r="N22" i="25"/>
  <c r="P22" i="25"/>
  <c r="Q22" i="25"/>
  <c r="R22" i="25" s="1"/>
  <c r="D23" i="25"/>
  <c r="F23" i="25"/>
  <c r="H23" i="25"/>
  <c r="I23" i="25"/>
  <c r="J23" i="25"/>
  <c r="L23" i="25"/>
  <c r="N23" i="25"/>
  <c r="P23" i="25"/>
  <c r="Q23" i="25"/>
  <c r="R23" i="25" s="1"/>
  <c r="D24" i="25"/>
  <c r="F24" i="25"/>
  <c r="H24" i="25"/>
  <c r="I24" i="25"/>
  <c r="J24" i="25"/>
  <c r="L24" i="25"/>
  <c r="N24" i="25"/>
  <c r="P24" i="25"/>
  <c r="Q24" i="25"/>
  <c r="R24" i="25" s="1"/>
  <c r="D25" i="25"/>
  <c r="F25" i="25"/>
  <c r="H25" i="25"/>
  <c r="I25" i="25"/>
  <c r="J25" i="25"/>
  <c r="L25" i="25"/>
  <c r="N25" i="25"/>
  <c r="P25" i="25"/>
  <c r="Q25" i="25"/>
  <c r="R25" i="25" s="1"/>
  <c r="I13" i="25"/>
  <c r="J13" i="25" s="1"/>
  <c r="I14" i="25"/>
  <c r="J14" i="25" s="1"/>
  <c r="I15" i="25"/>
  <c r="J15" i="25" s="1"/>
  <c r="B16" i="25"/>
  <c r="H62" i="42"/>
  <c r="L62" i="42"/>
  <c r="N62" i="42"/>
  <c r="P62" i="42"/>
  <c r="H61" i="42"/>
  <c r="L61" i="42"/>
  <c r="N61" i="42"/>
  <c r="P61" i="42"/>
  <c r="H60" i="42"/>
  <c r="L60" i="42"/>
  <c r="N60" i="42"/>
  <c r="P60" i="42"/>
  <c r="H59" i="42"/>
  <c r="L59" i="42"/>
  <c r="N59" i="42"/>
  <c r="P59" i="42"/>
  <c r="H58" i="42"/>
  <c r="L58" i="42"/>
  <c r="N58" i="42"/>
  <c r="P58" i="42"/>
  <c r="H57" i="42"/>
  <c r="L57" i="42"/>
  <c r="N57" i="42"/>
  <c r="P57" i="42"/>
  <c r="F55" i="42"/>
  <c r="F56" i="42"/>
  <c r="F57" i="42"/>
  <c r="F58" i="42"/>
  <c r="F59" i="42"/>
  <c r="F60" i="42"/>
  <c r="F61" i="42"/>
  <c r="F62" i="42"/>
  <c r="D55" i="42"/>
  <c r="D56" i="42"/>
  <c r="D57" i="42"/>
  <c r="D58" i="42"/>
  <c r="D59" i="42"/>
  <c r="D60" i="42"/>
  <c r="D61" i="42"/>
  <c r="D62" i="42"/>
  <c r="P55" i="42"/>
  <c r="P56" i="42"/>
  <c r="N55" i="42"/>
  <c r="N56" i="42"/>
  <c r="L55" i="42"/>
  <c r="L56" i="42"/>
  <c r="I8" i="25"/>
  <c r="J8" i="25" s="1"/>
  <c r="I9" i="25"/>
  <c r="J9" i="25" s="1"/>
  <c r="I56" i="42"/>
  <c r="H55" i="42"/>
  <c r="H56" i="42"/>
  <c r="Q29" i="8"/>
  <c r="R29" i="8"/>
  <c r="P29" i="8"/>
  <c r="P33" i="8"/>
  <c r="N29" i="8"/>
  <c r="N33" i="8"/>
  <c r="L29" i="8"/>
  <c r="L33" i="8"/>
  <c r="I29" i="8"/>
  <c r="J29" i="8"/>
  <c r="H29" i="8"/>
  <c r="H33" i="8"/>
  <c r="F29" i="8"/>
  <c r="F33" i="8"/>
  <c r="D29" i="8"/>
  <c r="D33" i="8"/>
  <c r="P47" i="42"/>
  <c r="P48" i="42"/>
  <c r="P49" i="42"/>
  <c r="N47" i="42"/>
  <c r="N49" i="42"/>
  <c r="L47" i="42"/>
  <c r="L48" i="42"/>
  <c r="L49" i="42"/>
  <c r="I12" i="8"/>
  <c r="J12" i="8" s="1"/>
  <c r="I13" i="8"/>
  <c r="J13" i="8" s="1"/>
  <c r="I15" i="8"/>
  <c r="J15" i="8" s="1"/>
  <c r="H47" i="42"/>
  <c r="H48" i="42"/>
  <c r="H49" i="42"/>
  <c r="F47" i="42"/>
  <c r="F48" i="42"/>
  <c r="F49" i="42"/>
  <c r="D47" i="42"/>
  <c r="D48" i="42"/>
  <c r="D49" i="42"/>
  <c r="Q23" i="7"/>
  <c r="R23" i="7"/>
  <c r="P23" i="7"/>
  <c r="N23" i="7"/>
  <c r="L23" i="7"/>
  <c r="I23" i="7"/>
  <c r="J23" i="7" s="1"/>
  <c r="H23" i="7"/>
  <c r="F23" i="7"/>
  <c r="D23" i="7"/>
  <c r="B13" i="7"/>
  <c r="L13" i="7" s="1"/>
  <c r="Q32" i="6"/>
  <c r="R32" i="6" s="1"/>
  <c r="P32" i="6"/>
  <c r="N32" i="6"/>
  <c r="L32" i="6"/>
  <c r="I32" i="6"/>
  <c r="J32" i="6"/>
  <c r="H32" i="6"/>
  <c r="F32" i="6"/>
  <c r="D32" i="6"/>
  <c r="Q21" i="19"/>
  <c r="R21" i="19" s="1"/>
  <c r="Q23" i="5"/>
  <c r="R23" i="5" s="1"/>
  <c r="Q24" i="5"/>
  <c r="R24" i="5" s="1"/>
  <c r="Q25" i="5"/>
  <c r="R25" i="5" s="1"/>
  <c r="I23" i="5"/>
  <c r="J23" i="5" s="1"/>
  <c r="I24" i="5"/>
  <c r="J24" i="5" s="1"/>
  <c r="I25" i="5"/>
  <c r="J25" i="5" s="1"/>
  <c r="P25" i="5"/>
  <c r="N25" i="5"/>
  <c r="L25" i="5"/>
  <c r="H25" i="5"/>
  <c r="F25" i="5"/>
  <c r="D25" i="5"/>
  <c r="P24" i="5"/>
  <c r="N24" i="5"/>
  <c r="L24" i="5"/>
  <c r="H24" i="5"/>
  <c r="F24" i="5"/>
  <c r="D24" i="5"/>
  <c r="P23" i="5"/>
  <c r="N23" i="5"/>
  <c r="L23" i="5"/>
  <c r="H23" i="5"/>
  <c r="F23" i="5"/>
  <c r="D23" i="5"/>
  <c r="Q22" i="5"/>
  <c r="R22" i="5" s="1"/>
  <c r="P22" i="5"/>
  <c r="N22" i="5"/>
  <c r="L22" i="5"/>
  <c r="I22" i="5"/>
  <c r="J22" i="5"/>
  <c r="H22" i="5"/>
  <c r="F22" i="5"/>
  <c r="D22" i="5"/>
  <c r="Q21" i="5"/>
  <c r="R21" i="5" s="1"/>
  <c r="P21" i="5"/>
  <c r="N21" i="5"/>
  <c r="L21" i="5"/>
  <c r="I21" i="5"/>
  <c r="J21" i="5"/>
  <c r="H21" i="5"/>
  <c r="F21" i="5"/>
  <c r="D21" i="5"/>
  <c r="Q20" i="5"/>
  <c r="R20" i="5" s="1"/>
  <c r="P20" i="5"/>
  <c r="N20" i="5"/>
  <c r="L20" i="5"/>
  <c r="I20" i="5"/>
  <c r="J20" i="5"/>
  <c r="H20" i="5"/>
  <c r="F20" i="5"/>
  <c r="D20" i="5"/>
  <c r="D108" i="42"/>
  <c r="F108" i="42"/>
  <c r="H108" i="42"/>
  <c r="L108" i="42"/>
  <c r="N108" i="42"/>
  <c r="P108" i="42"/>
  <c r="D107" i="42"/>
  <c r="F107" i="42"/>
  <c r="H107" i="42"/>
  <c r="L107" i="42"/>
  <c r="N107" i="42"/>
  <c r="D106" i="42"/>
  <c r="F106" i="42"/>
  <c r="H106" i="42"/>
  <c r="L106" i="42"/>
  <c r="N106" i="42"/>
  <c r="P106" i="42"/>
  <c r="P97" i="42"/>
  <c r="N97" i="42"/>
  <c r="L97" i="42"/>
  <c r="I11" i="4"/>
  <c r="J11" i="4" s="1"/>
  <c r="H97" i="42"/>
  <c r="F97" i="42"/>
  <c r="P96" i="42"/>
  <c r="N96" i="42"/>
  <c r="L96" i="42"/>
  <c r="I10" i="4"/>
  <c r="J10" i="4" s="1"/>
  <c r="H96" i="42"/>
  <c r="F96" i="42"/>
  <c r="D96" i="42"/>
  <c r="J56" i="42"/>
  <c r="F133" i="42"/>
  <c r="D133" i="42"/>
  <c r="H133" i="42"/>
  <c r="L133" i="42"/>
  <c r="P133" i="42"/>
  <c r="N133" i="42"/>
  <c r="B109" i="42"/>
  <c r="AH109" i="42"/>
  <c r="Z109" i="42"/>
  <c r="Z47" i="8"/>
  <c r="AB47" i="8"/>
  <c r="AH47" i="8"/>
  <c r="B125" i="42"/>
  <c r="P20" i="9"/>
  <c r="X20" i="9"/>
  <c r="V20" i="9"/>
  <c r="AF20" i="9"/>
  <c r="Z20" i="9"/>
  <c r="AD20" i="9"/>
  <c r="T20" i="9"/>
  <c r="AB20" i="9"/>
  <c r="AH20" i="9"/>
  <c r="B137" i="42"/>
  <c r="V15" i="39"/>
  <c r="V137" i="42" s="1"/>
  <c r="AF15" i="39"/>
  <c r="AF137" i="42" s="1"/>
  <c r="X15" i="39"/>
  <c r="X137" i="42" s="1"/>
  <c r="AD15" i="39"/>
  <c r="AD137" i="42" s="1"/>
  <c r="T15" i="39"/>
  <c r="T137" i="42" s="1"/>
  <c r="AB15" i="39"/>
  <c r="AB137" i="42" s="1"/>
  <c r="AH15" i="39"/>
  <c r="AH137" i="42" s="1"/>
  <c r="Z15" i="39"/>
  <c r="Z137" i="42" s="1"/>
  <c r="B142" i="42"/>
  <c r="AF38" i="5"/>
  <c r="AD38" i="5"/>
  <c r="AB38" i="5"/>
  <c r="X38" i="5"/>
  <c r="V38" i="5"/>
  <c r="T38" i="5"/>
  <c r="AH38" i="5"/>
  <c r="Z38" i="5"/>
  <c r="T31" i="5"/>
  <c r="AF31" i="5"/>
  <c r="X31" i="5"/>
  <c r="AD31" i="5"/>
  <c r="V31" i="5"/>
  <c r="AB31" i="5"/>
  <c r="Z31" i="5"/>
  <c r="AH31" i="5"/>
  <c r="V36" i="6"/>
  <c r="AF36" i="6"/>
  <c r="Z36" i="6"/>
  <c r="AD36" i="6"/>
  <c r="X36" i="6"/>
  <c r="T36" i="6"/>
  <c r="AB36" i="6"/>
  <c r="AH36" i="6"/>
  <c r="AF26" i="7"/>
  <c r="AD26" i="7"/>
  <c r="AH26" i="7"/>
  <c r="X26" i="7"/>
  <c r="V26" i="7"/>
  <c r="T26" i="7"/>
  <c r="AB26" i="7"/>
  <c r="Z26" i="7"/>
  <c r="X36" i="8"/>
  <c r="Z36" i="8"/>
  <c r="AD36" i="8"/>
  <c r="V36" i="8"/>
  <c r="AF36" i="8"/>
  <c r="T36" i="8"/>
  <c r="AB36" i="8"/>
  <c r="AH36" i="8"/>
  <c r="AB36" i="4"/>
  <c r="T36" i="4"/>
  <c r="AH36" i="4"/>
  <c r="V36" i="4"/>
  <c r="X36" i="4"/>
  <c r="AF36" i="4"/>
  <c r="AD36" i="4"/>
  <c r="Z36" i="4"/>
  <c r="P37" i="25"/>
  <c r="V37" i="25"/>
  <c r="X37" i="25"/>
  <c r="AH37" i="25"/>
  <c r="AB37" i="25"/>
  <c r="AF37" i="25"/>
  <c r="AD37" i="25"/>
  <c r="Z37" i="25"/>
  <c r="T37" i="25"/>
  <c r="C16" i="42"/>
  <c r="C7" i="42" s="1"/>
  <c r="S16" i="42"/>
  <c r="J57" i="42"/>
  <c r="E17" i="34"/>
  <c r="B22" i="42"/>
  <c r="L22" i="42"/>
  <c r="R25" i="42"/>
  <c r="R16" i="42"/>
  <c r="P25" i="42"/>
  <c r="P16" i="42"/>
  <c r="N25" i="42"/>
  <c r="N16" i="42"/>
  <c r="L25" i="42"/>
  <c r="L16" i="42"/>
  <c r="J25" i="42"/>
  <c r="J16" i="42"/>
  <c r="H25" i="42"/>
  <c r="H16" i="42"/>
  <c r="F25" i="42"/>
  <c r="F16" i="42"/>
  <c r="D25" i="42"/>
  <c r="D16" i="42"/>
  <c r="B13" i="42"/>
  <c r="D13" i="42"/>
  <c r="P13" i="42"/>
  <c r="B63" i="42"/>
  <c r="H37" i="25"/>
  <c r="B98" i="42"/>
  <c r="Q25" i="42"/>
  <c r="Q16" i="42"/>
  <c r="I25" i="42"/>
  <c r="I16" i="42"/>
  <c r="O125" i="42"/>
  <c r="M125" i="42"/>
  <c r="K125" i="42"/>
  <c r="R120" i="42"/>
  <c r="Q120" i="42"/>
  <c r="G125" i="42"/>
  <c r="C125" i="42"/>
  <c r="J120" i="42"/>
  <c r="I120" i="42"/>
  <c r="R107" i="42"/>
  <c r="Q107" i="42"/>
  <c r="Q108" i="42"/>
  <c r="Q106" i="42"/>
  <c r="J107" i="42"/>
  <c r="I107" i="42"/>
  <c r="J108" i="42"/>
  <c r="I108" i="42"/>
  <c r="J106" i="42"/>
  <c r="I106" i="42"/>
  <c r="Q96" i="42"/>
  <c r="Q97" i="42"/>
  <c r="J96" i="42"/>
  <c r="I96" i="42"/>
  <c r="J97" i="42"/>
  <c r="I97" i="42"/>
  <c r="Q56" i="42"/>
  <c r="Q61" i="42"/>
  <c r="Q59" i="42"/>
  <c r="Q57" i="42"/>
  <c r="Q55" i="42"/>
  <c r="Q62" i="42"/>
  <c r="Q60" i="42"/>
  <c r="Q58" i="42"/>
  <c r="J61" i="42"/>
  <c r="I61" i="42"/>
  <c r="J59" i="42"/>
  <c r="I59" i="42"/>
  <c r="J55" i="42"/>
  <c r="I55" i="42"/>
  <c r="J62" i="42"/>
  <c r="I62" i="42"/>
  <c r="J60" i="42"/>
  <c r="I60" i="42"/>
  <c r="J58" i="42"/>
  <c r="I58" i="42"/>
  <c r="J47" i="42"/>
  <c r="I47" i="42"/>
  <c r="R47" i="42"/>
  <c r="Q47" i="42"/>
  <c r="J49" i="42"/>
  <c r="I49" i="42"/>
  <c r="Q49" i="42"/>
  <c r="J48" i="42"/>
  <c r="I48" i="42"/>
  <c r="Q48" i="42"/>
  <c r="B50" i="42"/>
  <c r="O25" i="42"/>
  <c r="O16" i="42"/>
  <c r="O7" i="42"/>
  <c r="M25" i="42"/>
  <c r="M16" i="42"/>
  <c r="M7" i="42" s="1"/>
  <c r="K25" i="42"/>
  <c r="K16" i="42"/>
  <c r="K7" i="42"/>
  <c r="G25" i="42"/>
  <c r="G16" i="42"/>
  <c r="G7" i="42" s="1"/>
  <c r="E25" i="42"/>
  <c r="E16" i="42"/>
  <c r="E7" i="42"/>
  <c r="C25" i="42"/>
  <c r="R7" i="39"/>
  <c r="R129" i="42" s="1"/>
  <c r="Q129" i="42"/>
  <c r="J8" i="39"/>
  <c r="J130" i="42"/>
  <c r="I130" i="42"/>
  <c r="R8" i="39"/>
  <c r="R130" i="42" s="1"/>
  <c r="Q130" i="42"/>
  <c r="J9" i="39"/>
  <c r="J131" i="42"/>
  <c r="I131" i="42"/>
  <c r="R9" i="39"/>
  <c r="R131" i="42" s="1"/>
  <c r="Q131" i="42"/>
  <c r="J10" i="39"/>
  <c r="J132" i="42"/>
  <c r="I132" i="42"/>
  <c r="R10" i="39"/>
  <c r="R132" i="42" s="1"/>
  <c r="Q132" i="42"/>
  <c r="J11" i="39"/>
  <c r="I133" i="42"/>
  <c r="R11" i="39"/>
  <c r="Q133" i="42"/>
  <c r="J12" i="39"/>
  <c r="J134" i="42"/>
  <c r="I134" i="42"/>
  <c r="R12" i="39"/>
  <c r="R134" i="42" s="1"/>
  <c r="Q134" i="42"/>
  <c r="J13" i="39"/>
  <c r="J135" i="42"/>
  <c r="I135" i="42"/>
  <c r="R13" i="39"/>
  <c r="R135" i="42" s="1"/>
  <c r="Q135" i="42"/>
  <c r="J14" i="39"/>
  <c r="J136" i="42"/>
  <c r="I136" i="42"/>
  <c r="R14" i="39"/>
  <c r="R136" i="42" s="1"/>
  <c r="Q136" i="42"/>
  <c r="J7" i="39"/>
  <c r="J129" i="42"/>
  <c r="I129" i="42"/>
  <c r="I160" i="42"/>
  <c r="Q141" i="42"/>
  <c r="I9" i="34"/>
  <c r="D36" i="4"/>
  <c r="H36" i="4"/>
  <c r="N36" i="4"/>
  <c r="F36" i="4"/>
  <c r="Q36" i="4"/>
  <c r="R36" i="4" s="1"/>
  <c r="L36" i="4"/>
  <c r="P36" i="4"/>
  <c r="I36" i="4"/>
  <c r="J36" i="4" s="1"/>
  <c r="I47" i="8"/>
  <c r="J47" i="8" s="1"/>
  <c r="I20" i="9"/>
  <c r="Q15" i="39"/>
  <c r="Q38" i="5"/>
  <c r="O17" i="34"/>
  <c r="I14" i="34"/>
  <c r="K17" i="34"/>
  <c r="E26" i="34"/>
  <c r="C38" i="34"/>
  <c r="E38" i="34"/>
  <c r="G6" i="34"/>
  <c r="Q6" i="34"/>
  <c r="G8" i="34"/>
  <c r="Q8" i="34"/>
  <c r="G5" i="34"/>
  <c r="Q5" i="34"/>
  <c r="I12" i="34"/>
  <c r="R28" i="4"/>
  <c r="P28" i="4"/>
  <c r="N28" i="4"/>
  <c r="L28" i="4"/>
  <c r="J28" i="4"/>
  <c r="H28" i="4"/>
  <c r="F28" i="4"/>
  <c r="D28" i="4"/>
  <c r="Q28" i="4"/>
  <c r="I28" i="4"/>
  <c r="Q15" i="34"/>
  <c r="I15" i="34"/>
  <c r="R17" i="3"/>
  <c r="P17" i="3"/>
  <c r="L17" i="3"/>
  <c r="I17" i="3"/>
  <c r="F17" i="3"/>
  <c r="Q13" i="34"/>
  <c r="I13" i="34"/>
  <c r="Q31" i="5"/>
  <c r="R31" i="5"/>
  <c r="Q37" i="25"/>
  <c r="R37" i="25"/>
  <c r="Q17" i="3"/>
  <c r="N17" i="3"/>
  <c r="J17" i="3"/>
  <c r="H17" i="3"/>
  <c r="D17" i="3"/>
  <c r="Q11" i="34"/>
  <c r="I11" i="34"/>
  <c r="G10" i="34"/>
  <c r="I8" i="34"/>
  <c r="G7" i="34"/>
  <c r="N19" i="5"/>
  <c r="N35" i="5"/>
  <c r="D19" i="5"/>
  <c r="D35" i="5"/>
  <c r="F38" i="5"/>
  <c r="R38" i="5"/>
  <c r="P38" i="5"/>
  <c r="R19" i="5"/>
  <c r="R35" i="5" s="1"/>
  <c r="I19" i="5"/>
  <c r="I35" i="5" s="1"/>
  <c r="F19" i="5"/>
  <c r="F35" i="5" s="1"/>
  <c r="I38" i="5"/>
  <c r="J38" i="5" s="1"/>
  <c r="H38" i="5"/>
  <c r="N38" i="5"/>
  <c r="D38" i="5"/>
  <c r="L38" i="5"/>
  <c r="M28" i="4"/>
  <c r="M17" i="3"/>
  <c r="G28" i="4"/>
  <c r="G17" i="3"/>
  <c r="C28" i="4"/>
  <c r="C17" i="3"/>
  <c r="D141" i="42"/>
  <c r="H141" i="42"/>
  <c r="J141" i="42"/>
  <c r="I20" i="39"/>
  <c r="J20" i="39" s="1"/>
  <c r="I142" i="42"/>
  <c r="I15" i="39"/>
  <c r="F15" i="39"/>
  <c r="F137" i="42" s="1"/>
  <c r="P15" i="39"/>
  <c r="P137" i="42" s="1"/>
  <c r="H15" i="39"/>
  <c r="H137" i="42" s="1"/>
  <c r="N15" i="39"/>
  <c r="N137" i="42" s="1"/>
  <c r="D15" i="39"/>
  <c r="D137" i="42" s="1"/>
  <c r="L15" i="39"/>
  <c r="L137" i="42" s="1"/>
  <c r="J20" i="9"/>
  <c r="Q20" i="9"/>
  <c r="R20" i="9"/>
  <c r="D20" i="9"/>
  <c r="F20" i="9"/>
  <c r="H20" i="9"/>
  <c r="L20" i="9"/>
  <c r="N20" i="9"/>
  <c r="R47" i="8"/>
  <c r="D47" i="8"/>
  <c r="L47" i="8"/>
  <c r="I37" i="25"/>
  <c r="J37" i="25"/>
  <c r="D37" i="25"/>
  <c r="L37" i="25"/>
  <c r="Q25" i="19"/>
  <c r="R25" i="19"/>
  <c r="I31" i="5"/>
  <c r="J31" i="5"/>
  <c r="F31" i="5"/>
  <c r="P31" i="5"/>
  <c r="H31" i="5"/>
  <c r="N31" i="5"/>
  <c r="D31" i="5"/>
  <c r="L31" i="5"/>
  <c r="B29" i="2"/>
  <c r="C29" i="2"/>
  <c r="E29" i="2"/>
  <c r="G29" i="2"/>
  <c r="I29" i="2"/>
  <c r="K29" i="2"/>
  <c r="M29" i="2"/>
  <c r="O29" i="2"/>
  <c r="Q29" i="2"/>
  <c r="R29" i="2"/>
  <c r="B38" i="2"/>
  <c r="Q33" i="2"/>
  <c r="R33" i="2" s="1"/>
  <c r="L33" i="2"/>
  <c r="I33" i="2"/>
  <c r="J33" i="2"/>
  <c r="Q32" i="2"/>
  <c r="R32" i="2"/>
  <c r="P32" i="2"/>
  <c r="N32" i="2"/>
  <c r="L32" i="2"/>
  <c r="I32" i="2"/>
  <c r="J32" i="2" s="1"/>
  <c r="H32" i="2"/>
  <c r="F32" i="2"/>
  <c r="D32" i="2"/>
  <c r="AD31" i="2" s="1"/>
  <c r="Q31" i="2"/>
  <c r="R31" i="2"/>
  <c r="L31" i="2"/>
  <c r="I31" i="2"/>
  <c r="J31" i="2" s="1"/>
  <c r="Q30" i="2"/>
  <c r="R30" i="2" s="1"/>
  <c r="L30" i="2"/>
  <c r="I30" i="2"/>
  <c r="J30" i="2"/>
  <c r="A3" i="25"/>
  <c r="D29" i="2"/>
  <c r="F29" i="2"/>
  <c r="H29" i="2"/>
  <c r="J29" i="2"/>
  <c r="L29" i="2"/>
  <c r="N29" i="2"/>
  <c r="P29" i="2"/>
  <c r="J133" i="42"/>
  <c r="B165" i="42"/>
  <c r="L165" i="42"/>
  <c r="B164" i="42"/>
  <c r="L164" i="42"/>
  <c r="B163" i="42"/>
  <c r="L163" i="42"/>
  <c r="B162" i="42"/>
  <c r="B161" i="42"/>
  <c r="AB161" i="42"/>
  <c r="X38" i="2"/>
  <c r="V38" i="2"/>
  <c r="T38" i="2"/>
  <c r="AD38" i="2"/>
  <c r="AB38" i="2"/>
  <c r="Z38" i="2"/>
  <c r="AF38" i="2"/>
  <c r="AH38" i="2"/>
  <c r="P38" i="2"/>
  <c r="N38" i="2"/>
  <c r="H38" i="2"/>
  <c r="F38" i="2"/>
  <c r="D38" i="2"/>
  <c r="P31" i="2"/>
  <c r="AF30" i="2"/>
  <c r="X30" i="2"/>
  <c r="AD30" i="2"/>
  <c r="V30" i="2"/>
  <c r="L35" i="2"/>
  <c r="L36" i="2"/>
  <c r="R133" i="42"/>
  <c r="J160" i="42"/>
  <c r="AH161" i="42"/>
  <c r="Q160" i="42"/>
  <c r="AI160" i="42"/>
  <c r="I6" i="34"/>
  <c r="I53" i="42"/>
  <c r="I34" i="42"/>
  <c r="I41" i="42"/>
  <c r="I66" i="42"/>
  <c r="I81" i="42"/>
  <c r="I92" i="42"/>
  <c r="I101" i="42"/>
  <c r="I112" i="42"/>
  <c r="I119" i="42"/>
  <c r="I128" i="42"/>
  <c r="I140" i="42"/>
  <c r="Q34" i="42"/>
  <c r="Q41" i="42"/>
  <c r="Q66" i="42"/>
  <c r="Q81" i="42"/>
  <c r="Q92" i="42"/>
  <c r="Q101" i="42"/>
  <c r="Q112" i="42"/>
  <c r="Q119" i="42"/>
  <c r="Q128" i="42"/>
  <c r="Q140" i="42"/>
  <c r="Q53" i="42"/>
  <c r="D128" i="42"/>
  <c r="D140" i="42" s="1"/>
  <c r="D145" i="42" s="1"/>
  <c r="D34" i="42"/>
  <c r="D41" i="42"/>
  <c r="D53" i="42"/>
  <c r="D66" i="42"/>
  <c r="D81" i="42"/>
  <c r="D92" i="42"/>
  <c r="D101" i="42"/>
  <c r="D112" i="42"/>
  <c r="D119" i="42"/>
  <c r="F41" i="42"/>
  <c r="F53" i="42"/>
  <c r="F66" i="42"/>
  <c r="F81" i="42"/>
  <c r="F92" i="42"/>
  <c r="F101" i="42"/>
  <c r="F112" i="42"/>
  <c r="F119" i="42"/>
  <c r="F128" i="42"/>
  <c r="F140" i="42" s="1"/>
  <c r="F145" i="42" s="1"/>
  <c r="F34" i="42"/>
  <c r="H34" i="42"/>
  <c r="H128" i="42"/>
  <c r="H140" i="42"/>
  <c r="H145" i="42" s="1"/>
  <c r="H41" i="42"/>
  <c r="H53" i="42"/>
  <c r="H66" i="42"/>
  <c r="H81" i="42"/>
  <c r="H92" i="42"/>
  <c r="H101" i="42"/>
  <c r="H112" i="42"/>
  <c r="H119" i="42"/>
  <c r="J34" i="42"/>
  <c r="J41" i="42"/>
  <c r="J53" i="42"/>
  <c r="J66" i="42"/>
  <c r="J81" i="42"/>
  <c r="J92" i="42"/>
  <c r="J101" i="42"/>
  <c r="J112" i="42"/>
  <c r="J119" i="42"/>
  <c r="J128" i="42"/>
  <c r="J140" i="42"/>
  <c r="J145" i="42" s="1"/>
  <c r="L128" i="42"/>
  <c r="L140" i="42" s="1"/>
  <c r="L145" i="42" s="1"/>
  <c r="L34" i="42"/>
  <c r="L41" i="42"/>
  <c r="L53" i="42"/>
  <c r="L66" i="42"/>
  <c r="L81" i="42"/>
  <c r="L92" i="42"/>
  <c r="L101" i="42"/>
  <c r="L112" i="42"/>
  <c r="L119" i="42"/>
  <c r="N41" i="42"/>
  <c r="N53" i="42"/>
  <c r="N66" i="42"/>
  <c r="N81" i="42"/>
  <c r="N92" i="42"/>
  <c r="N101" i="42"/>
  <c r="N112" i="42"/>
  <c r="N119" i="42"/>
  <c r="N128" i="42"/>
  <c r="N140" i="42" s="1"/>
  <c r="N145" i="42" s="1"/>
  <c r="N34" i="42"/>
  <c r="P34" i="42"/>
  <c r="P128" i="42"/>
  <c r="P140" i="42"/>
  <c r="P145" i="42" s="1"/>
  <c r="P41" i="42"/>
  <c r="P53" i="42"/>
  <c r="P66" i="42"/>
  <c r="P81" i="42"/>
  <c r="P92" i="42"/>
  <c r="P101" i="42"/>
  <c r="P112" i="42"/>
  <c r="P119" i="42"/>
  <c r="R34" i="42"/>
  <c r="R41" i="42"/>
  <c r="R53" i="42"/>
  <c r="R66" i="42"/>
  <c r="R81" i="42"/>
  <c r="R92" i="42"/>
  <c r="R101" i="42"/>
  <c r="R112" i="42"/>
  <c r="R119" i="42"/>
  <c r="R128" i="42"/>
  <c r="R140" i="42"/>
  <c r="R145" i="42" s="1"/>
  <c r="I125" i="42"/>
  <c r="O34" i="42"/>
  <c r="O81" i="42"/>
  <c r="O101" i="42"/>
  <c r="O119" i="42"/>
  <c r="O41" i="42"/>
  <c r="O53" i="42"/>
  <c r="O66" i="42"/>
  <c r="O92" i="42"/>
  <c r="O112" i="42"/>
  <c r="O128" i="42"/>
  <c r="O140" i="42"/>
  <c r="O159" i="42" s="1"/>
  <c r="M34" i="42"/>
  <c r="M41" i="42"/>
  <c r="M66" i="42"/>
  <c r="M81" i="42"/>
  <c r="M92" i="42"/>
  <c r="M101" i="42"/>
  <c r="M112" i="42"/>
  <c r="M119" i="42"/>
  <c r="M128" i="42"/>
  <c r="M140" i="42" s="1"/>
  <c r="M53" i="42"/>
  <c r="K34" i="42"/>
  <c r="K81" i="42"/>
  <c r="K101" i="42"/>
  <c r="K119" i="42"/>
  <c r="K41" i="42"/>
  <c r="K53" i="42"/>
  <c r="K66" i="42"/>
  <c r="K92" i="42"/>
  <c r="K112" i="42"/>
  <c r="K128" i="42"/>
  <c r="K140" i="42" s="1"/>
  <c r="G41" i="42"/>
  <c r="G34" i="42"/>
  <c r="G53" i="42"/>
  <c r="G66" i="42"/>
  <c r="G81" i="42"/>
  <c r="G92" i="42"/>
  <c r="G101" i="42"/>
  <c r="G112" i="42"/>
  <c r="G119" i="42"/>
  <c r="G128" i="42"/>
  <c r="G140" i="42" s="1"/>
  <c r="E66" i="42"/>
  <c r="E92" i="42"/>
  <c r="E112" i="42"/>
  <c r="E128" i="42"/>
  <c r="E140" i="42"/>
  <c r="E34" i="42"/>
  <c r="E41" i="42"/>
  <c r="E53" i="42"/>
  <c r="E81" i="42"/>
  <c r="E101" i="42"/>
  <c r="E119" i="42"/>
  <c r="C41" i="42"/>
  <c r="C34" i="42"/>
  <c r="C53" i="42"/>
  <c r="C66" i="42"/>
  <c r="C81" i="42"/>
  <c r="C92" i="42"/>
  <c r="C101" i="42"/>
  <c r="C112" i="42"/>
  <c r="C119" i="42"/>
  <c r="C128" i="42"/>
  <c r="C140" i="42" s="1"/>
  <c r="R15" i="39"/>
  <c r="R137" i="42" s="1"/>
  <c r="Q137" i="42"/>
  <c r="Q163" i="42" s="1"/>
  <c r="J15" i="39"/>
  <c r="J137" i="42" s="1"/>
  <c r="I137" i="42"/>
  <c r="I162" i="42" s="1"/>
  <c r="Q38" i="2"/>
  <c r="R38" i="2" s="1"/>
  <c r="I38" i="2"/>
  <c r="J38" i="2" s="1"/>
  <c r="J19" i="5"/>
  <c r="J35" i="5" s="1"/>
  <c r="Q19" i="5"/>
  <c r="Q35" i="5" s="1"/>
  <c r="Q7" i="34"/>
  <c r="G17" i="34"/>
  <c r="I5" i="34"/>
  <c r="P19" i="5"/>
  <c r="P35" i="5"/>
  <c r="L19" i="5"/>
  <c r="L35" i="5"/>
  <c r="H19" i="5"/>
  <c r="H35" i="5"/>
  <c r="L34" i="2"/>
  <c r="D30" i="2"/>
  <c r="F30" i="2"/>
  <c r="H30" i="2"/>
  <c r="N30" i="2"/>
  <c r="P30" i="2"/>
  <c r="L37" i="2"/>
  <c r="L38" i="2"/>
  <c r="D31" i="2"/>
  <c r="F31" i="2"/>
  <c r="H31" i="2"/>
  <c r="N31" i="2"/>
  <c r="I7" i="34"/>
  <c r="I10" i="34"/>
  <c r="Q10" i="34"/>
  <c r="O28" i="4"/>
  <c r="M19" i="5"/>
  <c r="M35" i="5"/>
  <c r="K28" i="4"/>
  <c r="G19" i="5"/>
  <c r="G35" i="5" s="1"/>
  <c r="E28" i="4"/>
  <c r="C19" i="5"/>
  <c r="C35" i="5"/>
  <c r="Q6" i="9"/>
  <c r="Q15" i="9"/>
  <c r="Q20" i="25"/>
  <c r="O6" i="9"/>
  <c r="O15" i="9" s="1"/>
  <c r="O20" i="25"/>
  <c r="M6" i="9"/>
  <c r="M15" i="9"/>
  <c r="M20" i="25"/>
  <c r="K6" i="9"/>
  <c r="K15" i="9" s="1"/>
  <c r="K20" i="25"/>
  <c r="I6" i="9"/>
  <c r="I15" i="9"/>
  <c r="I20" i="25"/>
  <c r="G6" i="9"/>
  <c r="G15" i="9" s="1"/>
  <c r="G20" i="25"/>
  <c r="E6" i="9"/>
  <c r="E15" i="9"/>
  <c r="E20" i="25"/>
  <c r="C6" i="9"/>
  <c r="C15" i="9" s="1"/>
  <c r="C20" i="25"/>
  <c r="R20" i="25"/>
  <c r="R6" i="9"/>
  <c r="R15" i="9" s="1"/>
  <c r="P20" i="25"/>
  <c r="P6" i="9"/>
  <c r="P15" i="9"/>
  <c r="N20" i="25"/>
  <c r="N6" i="9"/>
  <c r="N15" i="9" s="1"/>
  <c r="L20" i="25"/>
  <c r="L6" i="9"/>
  <c r="L15" i="9"/>
  <c r="J20" i="25"/>
  <c r="J6" i="9"/>
  <c r="J15" i="9" s="1"/>
  <c r="H20" i="25"/>
  <c r="H6" i="9"/>
  <c r="H15" i="9"/>
  <c r="F20" i="25"/>
  <c r="F6" i="9"/>
  <c r="F15" i="9" s="1"/>
  <c r="D20" i="25"/>
  <c r="D6" i="9"/>
  <c r="D15" i="9"/>
  <c r="Q6" i="25"/>
  <c r="Q6" i="8"/>
  <c r="Q21" i="8"/>
  <c r="Q39" i="8" s="1"/>
  <c r="Q17" i="7"/>
  <c r="O6" i="25"/>
  <c r="O6" i="8"/>
  <c r="O21" i="8"/>
  <c r="O39" i="8"/>
  <c r="O17" i="7"/>
  <c r="M6" i="25"/>
  <c r="M6" i="8"/>
  <c r="M21" i="8"/>
  <c r="M39" i="8" s="1"/>
  <c r="M17" i="7"/>
  <c r="K6" i="25"/>
  <c r="K6" i="8"/>
  <c r="K21" i="8"/>
  <c r="K39" i="8"/>
  <c r="K17" i="7"/>
  <c r="I6" i="25"/>
  <c r="I6" i="8"/>
  <c r="I21" i="8"/>
  <c r="I39" i="8" s="1"/>
  <c r="I17" i="7"/>
  <c r="G6" i="25"/>
  <c r="G6" i="8"/>
  <c r="G21" i="8"/>
  <c r="G39" i="8"/>
  <c r="G17" i="7"/>
  <c r="E6" i="25"/>
  <c r="E6" i="8"/>
  <c r="E21" i="8"/>
  <c r="E39" i="8" s="1"/>
  <c r="E17" i="7"/>
  <c r="C6" i="25"/>
  <c r="C6" i="8"/>
  <c r="C21" i="8"/>
  <c r="C39" i="8"/>
  <c r="C17" i="7"/>
  <c r="R6" i="6"/>
  <c r="P6" i="6"/>
  <c r="N6" i="6"/>
  <c r="L6" i="6"/>
  <c r="J6" i="6"/>
  <c r="H6" i="6"/>
  <c r="F6" i="6"/>
  <c r="D6" i="6"/>
  <c r="R18" i="6"/>
  <c r="R40" i="6" s="1"/>
  <c r="P18" i="6"/>
  <c r="P40" i="6" s="1"/>
  <c r="N18" i="6"/>
  <c r="N40" i="6" s="1"/>
  <c r="L18" i="6"/>
  <c r="L40" i="6" s="1"/>
  <c r="J18" i="6"/>
  <c r="J40" i="6" s="1"/>
  <c r="H18" i="6"/>
  <c r="H40" i="6" s="1"/>
  <c r="F18" i="6"/>
  <c r="F40" i="6" s="1"/>
  <c r="D18" i="6"/>
  <c r="D40" i="6" s="1"/>
  <c r="R6" i="7"/>
  <c r="P6" i="7"/>
  <c r="N6" i="7"/>
  <c r="L6" i="7"/>
  <c r="J6" i="7"/>
  <c r="H6" i="7"/>
  <c r="F6" i="7"/>
  <c r="D6" i="7"/>
  <c r="R17" i="7"/>
  <c r="N17" i="7"/>
  <c r="J17" i="7"/>
  <c r="F17" i="7"/>
  <c r="R21" i="8"/>
  <c r="R39" i="8" s="1"/>
  <c r="N21" i="8"/>
  <c r="N39" i="8" s="1"/>
  <c r="J21" i="8"/>
  <c r="J39" i="8" s="1"/>
  <c r="F21" i="8"/>
  <c r="F39" i="8" s="1"/>
  <c r="R6" i="8"/>
  <c r="N6" i="8"/>
  <c r="J6" i="8"/>
  <c r="F6" i="8"/>
  <c r="R6" i="25"/>
  <c r="N6" i="25"/>
  <c r="J6" i="25"/>
  <c r="F6" i="25"/>
  <c r="Q6" i="6"/>
  <c r="O6" i="6"/>
  <c r="M6" i="6"/>
  <c r="K6" i="6"/>
  <c r="I6" i="6"/>
  <c r="G6" i="6"/>
  <c r="E6" i="6"/>
  <c r="C6" i="6"/>
  <c r="Q18" i="6"/>
  <c r="Q40" i="6" s="1"/>
  <c r="O18" i="6"/>
  <c r="O40" i="6" s="1"/>
  <c r="M18" i="6"/>
  <c r="M40" i="6" s="1"/>
  <c r="K18" i="6"/>
  <c r="K40" i="6" s="1"/>
  <c r="I18" i="6"/>
  <c r="I40" i="6" s="1"/>
  <c r="G18" i="6"/>
  <c r="G40" i="6" s="1"/>
  <c r="E18" i="6"/>
  <c r="E40" i="6" s="1"/>
  <c r="C18" i="6"/>
  <c r="C40" i="6" s="1"/>
  <c r="Q6" i="7"/>
  <c r="O6" i="7"/>
  <c r="M6" i="7"/>
  <c r="K6" i="7"/>
  <c r="I6" i="7"/>
  <c r="G6" i="7"/>
  <c r="E6" i="7"/>
  <c r="C6" i="7"/>
  <c r="P17" i="7"/>
  <c r="L17" i="7"/>
  <c r="H17" i="7"/>
  <c r="D17" i="7"/>
  <c r="P21" i="8"/>
  <c r="P39" i="8" s="1"/>
  <c r="L21" i="8"/>
  <c r="L39" i="8" s="1"/>
  <c r="H21" i="8"/>
  <c r="H39" i="8" s="1"/>
  <c r="D21" i="8"/>
  <c r="D39" i="8" s="1"/>
  <c r="P6" i="8"/>
  <c r="L6" i="8"/>
  <c r="H6" i="8"/>
  <c r="D6" i="8"/>
  <c r="P6" i="25"/>
  <c r="L6" i="25"/>
  <c r="H6" i="25"/>
  <c r="D6" i="25"/>
  <c r="AF161" i="42"/>
  <c r="P161" i="42"/>
  <c r="AD161" i="42"/>
  <c r="I166" i="42"/>
  <c r="Q161" i="42"/>
  <c r="R161" i="42" s="1"/>
  <c r="Q162" i="42"/>
  <c r="Q164" i="42"/>
  <c r="L161" i="42"/>
  <c r="B166" i="42"/>
  <c r="F166" i="42"/>
  <c r="I161" i="42"/>
  <c r="Q165" i="42"/>
  <c r="F161" i="42"/>
  <c r="D161" i="42"/>
  <c r="X161" i="42"/>
  <c r="T161" i="42"/>
  <c r="N161" i="42"/>
  <c r="H161" i="42"/>
  <c r="Z161" i="42"/>
  <c r="V161" i="42"/>
  <c r="D163" i="42"/>
  <c r="AH163" i="42"/>
  <c r="AB163" i="42"/>
  <c r="T163" i="42"/>
  <c r="V163" i="42"/>
  <c r="AF163" i="42"/>
  <c r="AD163" i="42"/>
  <c r="X163" i="42"/>
  <c r="Z163" i="42"/>
  <c r="H163" i="42"/>
  <c r="F163" i="42"/>
  <c r="D165" i="42"/>
  <c r="V165" i="42"/>
  <c r="H165" i="42"/>
  <c r="AB165" i="42"/>
  <c r="AF165" i="42"/>
  <c r="F165" i="42"/>
  <c r="F164" i="42"/>
  <c r="AB162" i="42"/>
  <c r="AH162" i="42"/>
  <c r="V162" i="42"/>
  <c r="T162" i="42"/>
  <c r="AD162" i="42"/>
  <c r="AF162" i="42"/>
  <c r="Z162" i="42"/>
  <c r="X162" i="42"/>
  <c r="D164" i="42"/>
  <c r="AF164" i="42"/>
  <c r="V164" i="42"/>
  <c r="AB164" i="42"/>
  <c r="Z164" i="42"/>
  <c r="H164" i="42"/>
  <c r="AJ160" i="42"/>
  <c r="I145" i="42"/>
  <c r="I159" i="42"/>
  <c r="R160" i="42"/>
  <c r="Q145" i="42"/>
  <c r="Q159" i="42"/>
  <c r="O145" i="42"/>
  <c r="E145" i="42"/>
  <c r="E159" i="42"/>
  <c r="O19" i="5"/>
  <c r="O35" i="5"/>
  <c r="K19" i="5"/>
  <c r="K35" i="5"/>
  <c r="E19" i="5"/>
  <c r="E35" i="5"/>
  <c r="Q26" i="42"/>
  <c r="I7" i="2"/>
  <c r="J7" i="2" s="1"/>
  <c r="Q27" i="6"/>
  <c r="R27" i="6"/>
  <c r="P27" i="6"/>
  <c r="N27" i="6"/>
  <c r="L27" i="6"/>
  <c r="I27" i="6"/>
  <c r="J27" i="6" s="1"/>
  <c r="H27" i="6"/>
  <c r="F27" i="6"/>
  <c r="D27" i="6"/>
  <c r="Q26" i="6"/>
  <c r="R26" i="6"/>
  <c r="P26" i="6"/>
  <c r="N26" i="6"/>
  <c r="L26" i="6"/>
  <c r="I26" i="6"/>
  <c r="J26" i="6" s="1"/>
  <c r="H26" i="6"/>
  <c r="F26" i="6"/>
  <c r="D26" i="6"/>
  <c r="P19" i="4"/>
  <c r="P20" i="4"/>
  <c r="N19" i="4"/>
  <c r="N20" i="4"/>
  <c r="L19" i="4"/>
  <c r="L20" i="4"/>
  <c r="D19" i="4"/>
  <c r="D20" i="4"/>
  <c r="H19" i="4"/>
  <c r="H20" i="4"/>
  <c r="F20" i="4"/>
  <c r="I20" i="4"/>
  <c r="J20" i="4" s="1"/>
  <c r="Q20" i="4"/>
  <c r="J161" i="42"/>
  <c r="L166" i="42"/>
  <c r="AB166" i="42"/>
  <c r="H166" i="42"/>
  <c r="AF166" i="42"/>
  <c r="V166" i="42"/>
  <c r="J26" i="42"/>
  <c r="R20" i="4"/>
  <c r="P54" i="42"/>
  <c r="N54" i="42"/>
  <c r="Q54" i="42"/>
  <c r="Q12" i="42"/>
  <c r="Q10" i="42"/>
  <c r="Q8" i="42"/>
  <c r="Q11" i="42"/>
  <c r="Q9" i="42"/>
  <c r="Q28" i="8"/>
  <c r="R28" i="8" s="1"/>
  <c r="P28" i="8"/>
  <c r="N28" i="8"/>
  <c r="Q27" i="8"/>
  <c r="R27" i="8" s="1"/>
  <c r="P27" i="8"/>
  <c r="N27" i="8"/>
  <c r="Q26" i="8"/>
  <c r="R26" i="8" s="1"/>
  <c r="P26" i="8"/>
  <c r="N26" i="8"/>
  <c r="Q25" i="8"/>
  <c r="R25" i="8" s="1"/>
  <c r="P25" i="8"/>
  <c r="N25" i="8"/>
  <c r="Q24" i="8"/>
  <c r="R24" i="8" s="1"/>
  <c r="P24" i="8"/>
  <c r="N24" i="8"/>
  <c r="Q23" i="8"/>
  <c r="R23" i="8" s="1"/>
  <c r="P23" i="8"/>
  <c r="N23" i="8"/>
  <c r="Q22" i="8"/>
  <c r="R22" i="8" s="1"/>
  <c r="P22" i="8"/>
  <c r="N22" i="8"/>
  <c r="P46" i="42"/>
  <c r="N46" i="42"/>
  <c r="P45" i="42"/>
  <c r="N45" i="42"/>
  <c r="P44" i="42"/>
  <c r="N44" i="42"/>
  <c r="P43" i="42"/>
  <c r="N43" i="42"/>
  <c r="P42" i="42"/>
  <c r="N42" i="42"/>
  <c r="Q22" i="7"/>
  <c r="R22" i="7" s="1"/>
  <c r="P22" i="7"/>
  <c r="N22" i="7"/>
  <c r="Q21" i="7"/>
  <c r="R21" i="7" s="1"/>
  <c r="P21" i="7"/>
  <c r="N21" i="7"/>
  <c r="Q19" i="7"/>
  <c r="R19" i="7" s="1"/>
  <c r="P19" i="7"/>
  <c r="N19" i="7"/>
  <c r="Q18" i="7"/>
  <c r="R18" i="7" s="1"/>
  <c r="P18" i="7"/>
  <c r="N18" i="7"/>
  <c r="Q21" i="42"/>
  <c r="P21" i="42"/>
  <c r="N21" i="42"/>
  <c r="P20" i="42"/>
  <c r="N20" i="42"/>
  <c r="P19" i="42"/>
  <c r="N19" i="42"/>
  <c r="P18" i="42"/>
  <c r="N18" i="42"/>
  <c r="P17" i="42"/>
  <c r="N17" i="42"/>
  <c r="Q30" i="6"/>
  <c r="R30" i="6"/>
  <c r="P30" i="6"/>
  <c r="N30" i="6"/>
  <c r="Q29" i="6"/>
  <c r="R29" i="6"/>
  <c r="P29" i="6"/>
  <c r="N29" i="6"/>
  <c r="Q28" i="6"/>
  <c r="R28" i="6"/>
  <c r="P28" i="6"/>
  <c r="N28" i="6"/>
  <c r="Q25" i="6"/>
  <c r="R25" i="6"/>
  <c r="P25" i="6"/>
  <c r="N25" i="6"/>
  <c r="Q23" i="6"/>
  <c r="R23" i="6"/>
  <c r="P23" i="6"/>
  <c r="N23" i="6"/>
  <c r="Q21" i="6"/>
  <c r="R21" i="6"/>
  <c r="P21" i="6"/>
  <c r="N21" i="6"/>
  <c r="Q20" i="6"/>
  <c r="R20" i="6"/>
  <c r="P20" i="6"/>
  <c r="N20" i="6"/>
  <c r="Q19" i="6"/>
  <c r="R19" i="6"/>
  <c r="P19" i="6"/>
  <c r="N19" i="6"/>
  <c r="P87" i="42"/>
  <c r="N87" i="42"/>
  <c r="P86" i="42"/>
  <c r="N86" i="42"/>
  <c r="P85" i="42"/>
  <c r="N85" i="42"/>
  <c r="P84" i="42"/>
  <c r="N84" i="42"/>
  <c r="N83" i="42"/>
  <c r="P82" i="42"/>
  <c r="N82" i="42"/>
  <c r="N102" i="42"/>
  <c r="P105" i="42"/>
  <c r="N105" i="42"/>
  <c r="P104" i="42"/>
  <c r="N104" i="42"/>
  <c r="P103" i="42"/>
  <c r="N103" i="42"/>
  <c r="P102" i="42"/>
  <c r="P93" i="42"/>
  <c r="Q19" i="4"/>
  <c r="R19" i="4" s="1"/>
  <c r="Q18" i="4"/>
  <c r="P18" i="4"/>
  <c r="N18" i="4"/>
  <c r="Q17" i="4"/>
  <c r="R17" i="4"/>
  <c r="P17" i="4"/>
  <c r="N17" i="4"/>
  <c r="Q16" i="4"/>
  <c r="R16" i="4"/>
  <c r="P16" i="4"/>
  <c r="N16" i="4"/>
  <c r="L16" i="4"/>
  <c r="N93" i="42"/>
  <c r="Q95" i="42"/>
  <c r="P95" i="42"/>
  <c r="N95" i="42"/>
  <c r="Q94" i="42"/>
  <c r="P94" i="42"/>
  <c r="Q93" i="42"/>
  <c r="Y8" i="27"/>
  <c r="U10" i="27"/>
  <c r="S11" i="27"/>
  <c r="S7" i="27"/>
  <c r="Q12" i="27"/>
  <c r="Q9" i="27"/>
  <c r="Q5" i="27"/>
  <c r="O10" i="27"/>
  <c r="O13" i="27" s="1"/>
  <c r="O6" i="27"/>
  <c r="M8" i="27"/>
  <c r="Q18" i="3"/>
  <c r="R18" i="3"/>
  <c r="P18" i="3"/>
  <c r="Q20" i="3"/>
  <c r="R20" i="3" s="1"/>
  <c r="N20" i="3"/>
  <c r="Q19" i="3"/>
  <c r="R19" i="3"/>
  <c r="N19" i="3"/>
  <c r="N18" i="3"/>
  <c r="P37" i="42"/>
  <c r="N37" i="42"/>
  <c r="P36" i="42"/>
  <c r="N36" i="42"/>
  <c r="P35" i="42"/>
  <c r="N35" i="42"/>
  <c r="I17" i="2"/>
  <c r="J17" i="2"/>
  <c r="Q17" i="2"/>
  <c r="R17" i="2"/>
  <c r="Q21" i="2"/>
  <c r="R21" i="2"/>
  <c r="Q19" i="2"/>
  <c r="R19" i="2"/>
  <c r="Q18" i="2"/>
  <c r="R18" i="2"/>
  <c r="P21" i="2"/>
  <c r="N21" i="2"/>
  <c r="P19" i="2"/>
  <c r="N19" i="2"/>
  <c r="P18" i="2"/>
  <c r="N18" i="2"/>
  <c r="P17" i="2"/>
  <c r="N17" i="2"/>
  <c r="Q30" i="42"/>
  <c r="P30" i="42"/>
  <c r="N30" i="42"/>
  <c r="Q29" i="42"/>
  <c r="N29" i="42"/>
  <c r="Q28" i="42"/>
  <c r="P28" i="42"/>
  <c r="N28" i="42"/>
  <c r="Q27" i="42"/>
  <c r="P27" i="42"/>
  <c r="N27" i="42"/>
  <c r="P26" i="42"/>
  <c r="N26" i="42"/>
  <c r="L26" i="42"/>
  <c r="Y11" i="27"/>
  <c r="Y5" i="27"/>
  <c r="W12" i="27"/>
  <c r="W13" i="27" s="1"/>
  <c r="W9" i="27"/>
  <c r="U6" i="27"/>
  <c r="W5" i="27"/>
  <c r="U5" i="27"/>
  <c r="U13" i="27" s="1"/>
  <c r="S5" i="27"/>
  <c r="M11" i="27"/>
  <c r="O5" i="27"/>
  <c r="M5" i="27"/>
  <c r="Q103" i="42"/>
  <c r="R105" i="42"/>
  <c r="Q105" i="42"/>
  <c r="Q102" i="42"/>
  <c r="Q104" i="42"/>
  <c r="Q37" i="42"/>
  <c r="Q36" i="42"/>
  <c r="Q35" i="42"/>
  <c r="Q17" i="42"/>
  <c r="Q19" i="42"/>
  <c r="Q18" i="42"/>
  <c r="Q20" i="42"/>
  <c r="R42" i="42"/>
  <c r="R46" i="42"/>
  <c r="Q46" i="42"/>
  <c r="Q43" i="42"/>
  <c r="R45" i="42"/>
  <c r="Q45" i="42"/>
  <c r="Q82" i="42"/>
  <c r="R164" i="42"/>
  <c r="Q84" i="42"/>
  <c r="Q86" i="42"/>
  <c r="Q83" i="42"/>
  <c r="Q85" i="42"/>
  <c r="R87" i="42"/>
  <c r="Q87" i="42"/>
  <c r="R18" i="4"/>
  <c r="R93" i="42"/>
  <c r="R29" i="42"/>
  <c r="R26" i="42"/>
  <c r="Q13" i="27"/>
  <c r="Y13" i="27"/>
  <c r="M13" i="27"/>
  <c r="S13" i="27"/>
  <c r="J30" i="36"/>
  <c r="I30" i="36"/>
  <c r="H30" i="36"/>
  <c r="E30" i="36"/>
  <c r="B30" i="36"/>
  <c r="B17" i="36"/>
  <c r="B18" i="36" s="1"/>
  <c r="B16" i="36"/>
  <c r="M12" i="36"/>
  <c r="L12" i="36"/>
  <c r="K12" i="36"/>
  <c r="J12" i="36"/>
  <c r="I12" i="36"/>
  <c r="H12" i="36"/>
  <c r="G12" i="36"/>
  <c r="F12" i="36"/>
  <c r="E12" i="36"/>
  <c r="R162" i="42"/>
  <c r="R165" i="42"/>
  <c r="I11" i="19"/>
  <c r="J11" i="19" s="1"/>
  <c r="I10" i="19"/>
  <c r="J10" i="19" s="1"/>
  <c r="J11" i="42" s="1"/>
  <c r="I9" i="19"/>
  <c r="J9" i="19" s="1"/>
  <c r="I8" i="19"/>
  <c r="J8" i="19" s="1"/>
  <c r="J9" i="42" s="1"/>
  <c r="I7" i="25"/>
  <c r="J7" i="25" s="1"/>
  <c r="H54" i="42"/>
  <c r="I28" i="8"/>
  <c r="J28" i="8"/>
  <c r="I27" i="8"/>
  <c r="J27" i="8"/>
  <c r="I26" i="8"/>
  <c r="J26" i="8"/>
  <c r="I25" i="8"/>
  <c r="J25" i="8"/>
  <c r="I24" i="8"/>
  <c r="J24" i="8"/>
  <c r="I23" i="8"/>
  <c r="J23" i="8"/>
  <c r="I22" i="8"/>
  <c r="J22" i="8"/>
  <c r="I11" i="8"/>
  <c r="J11" i="8" s="1"/>
  <c r="I10" i="8"/>
  <c r="J10" i="8" s="1"/>
  <c r="J45" i="42" s="1"/>
  <c r="I9" i="8"/>
  <c r="J9" i="8" s="1"/>
  <c r="I8" i="8"/>
  <c r="J8" i="8" s="1"/>
  <c r="J43" i="42" s="1"/>
  <c r="I7" i="8"/>
  <c r="J7" i="8" s="1"/>
  <c r="H28" i="8"/>
  <c r="H27" i="8"/>
  <c r="H26" i="8"/>
  <c r="H25" i="8"/>
  <c r="H24" i="8"/>
  <c r="H23" i="8"/>
  <c r="H22" i="8"/>
  <c r="H46" i="42"/>
  <c r="H45" i="42"/>
  <c r="H44" i="42"/>
  <c r="H43" i="42"/>
  <c r="H42" i="42"/>
  <c r="I22" i="7"/>
  <c r="J22" i="7" s="1"/>
  <c r="I21" i="7"/>
  <c r="J21" i="7" s="1"/>
  <c r="I19" i="7"/>
  <c r="J19" i="7" s="1"/>
  <c r="I18" i="7"/>
  <c r="J18" i="7" s="1"/>
  <c r="I12" i="7"/>
  <c r="J12" i="7" s="1"/>
  <c r="J21" i="42" s="1"/>
  <c r="J20" i="42"/>
  <c r="I9" i="7"/>
  <c r="J9" i="7" s="1"/>
  <c r="I8" i="7"/>
  <c r="J8" i="7" s="1"/>
  <c r="J18" i="42" s="1"/>
  <c r="I7" i="7"/>
  <c r="J7" i="7" s="1"/>
  <c r="H22" i="7"/>
  <c r="H21" i="7"/>
  <c r="H19" i="7"/>
  <c r="H18" i="7"/>
  <c r="H21" i="42"/>
  <c r="H20" i="42"/>
  <c r="H19" i="42"/>
  <c r="H18" i="42"/>
  <c r="H17" i="42"/>
  <c r="I7" i="6"/>
  <c r="J7" i="6" s="1"/>
  <c r="I30" i="6"/>
  <c r="J30" i="6" s="1"/>
  <c r="I29" i="6"/>
  <c r="J29" i="6" s="1"/>
  <c r="I28" i="6"/>
  <c r="J28" i="6" s="1"/>
  <c r="I25" i="6"/>
  <c r="J25" i="6" s="1"/>
  <c r="I23" i="6"/>
  <c r="J23" i="6" s="1"/>
  <c r="I21" i="6"/>
  <c r="J21" i="6" s="1"/>
  <c r="I20" i="6"/>
  <c r="J20" i="6" s="1"/>
  <c r="I19" i="6"/>
  <c r="J19" i="6" s="1"/>
  <c r="I12" i="6"/>
  <c r="J12" i="6" s="1"/>
  <c r="J87" i="42" s="1"/>
  <c r="I11" i="6"/>
  <c r="J11" i="6" s="1"/>
  <c r="I10" i="6"/>
  <c r="J10" i="6" s="1"/>
  <c r="J85" i="42" s="1"/>
  <c r="I9" i="6"/>
  <c r="J9" i="6" s="1"/>
  <c r="I8" i="6"/>
  <c r="J8" i="6" s="1"/>
  <c r="J83" i="42" s="1"/>
  <c r="H30" i="6"/>
  <c r="H29" i="6"/>
  <c r="H28" i="6"/>
  <c r="H25" i="6"/>
  <c r="H23" i="6"/>
  <c r="H21" i="6"/>
  <c r="H20" i="6"/>
  <c r="H19" i="6"/>
  <c r="H87" i="42"/>
  <c r="H86" i="42"/>
  <c r="H85" i="42"/>
  <c r="H84" i="42"/>
  <c r="H83" i="42"/>
  <c r="H82" i="42"/>
  <c r="J105" i="42"/>
  <c r="J104" i="42"/>
  <c r="J103" i="42"/>
  <c r="J102" i="42"/>
  <c r="I16" i="4"/>
  <c r="J16" i="4"/>
  <c r="H105" i="42"/>
  <c r="H104" i="42"/>
  <c r="H103" i="42"/>
  <c r="H102" i="42"/>
  <c r="I7" i="4"/>
  <c r="J7" i="4" s="1"/>
  <c r="I19" i="4"/>
  <c r="J19" i="4" s="1"/>
  <c r="I18" i="4"/>
  <c r="J18" i="4" s="1"/>
  <c r="I17" i="4"/>
  <c r="J17" i="4"/>
  <c r="I9" i="4"/>
  <c r="J9" i="4" s="1"/>
  <c r="I95" i="42"/>
  <c r="I8" i="4"/>
  <c r="J8" i="4" s="1"/>
  <c r="H94" i="42"/>
  <c r="H93" i="42"/>
  <c r="H18" i="4"/>
  <c r="H17" i="4"/>
  <c r="H16" i="4"/>
  <c r="H95" i="42"/>
  <c r="I20" i="3"/>
  <c r="J20" i="3" s="1"/>
  <c r="I19" i="3"/>
  <c r="J19" i="3" s="1"/>
  <c r="I18" i="3"/>
  <c r="J18" i="3" s="1"/>
  <c r="L20" i="3"/>
  <c r="L19" i="3"/>
  <c r="L18" i="3"/>
  <c r="L37" i="42"/>
  <c r="L36" i="42"/>
  <c r="L35" i="42"/>
  <c r="H20" i="3"/>
  <c r="H19" i="3"/>
  <c r="H18" i="3"/>
  <c r="H37" i="42"/>
  <c r="H36" i="42"/>
  <c r="H35" i="42"/>
  <c r="I21" i="2"/>
  <c r="J21" i="2" s="1"/>
  <c r="I19" i="2"/>
  <c r="J19" i="2" s="1"/>
  <c r="I18" i="2"/>
  <c r="J18" i="2" s="1"/>
  <c r="I8" i="2"/>
  <c r="J8" i="2" s="1"/>
  <c r="J27" i="42" s="1"/>
  <c r="I9" i="2"/>
  <c r="J9" i="2" s="1"/>
  <c r="I28" i="42"/>
  <c r="I10" i="2"/>
  <c r="J10" i="2" s="1"/>
  <c r="I11" i="2"/>
  <c r="J11" i="2" s="1"/>
  <c r="D26" i="42"/>
  <c r="F26" i="42"/>
  <c r="H26" i="42"/>
  <c r="D27" i="42"/>
  <c r="F27" i="42"/>
  <c r="H27" i="42"/>
  <c r="L27" i="42"/>
  <c r="D28" i="42"/>
  <c r="F28" i="42"/>
  <c r="H28" i="42"/>
  <c r="L28" i="42"/>
  <c r="D29" i="42"/>
  <c r="F29" i="42"/>
  <c r="H29" i="42"/>
  <c r="L29" i="42"/>
  <c r="D30" i="42"/>
  <c r="F30" i="42"/>
  <c r="H30" i="42"/>
  <c r="L30" i="42"/>
  <c r="B12" i="2"/>
  <c r="L12" i="2" s="1"/>
  <c r="D17" i="2"/>
  <c r="F17" i="2"/>
  <c r="H17" i="2"/>
  <c r="L17" i="2"/>
  <c r="D18" i="2"/>
  <c r="F18" i="2"/>
  <c r="H18" i="2"/>
  <c r="L18" i="2"/>
  <c r="D19" i="2"/>
  <c r="F19" i="2"/>
  <c r="H19" i="2"/>
  <c r="L19" i="2"/>
  <c r="D21" i="2"/>
  <c r="H21" i="2"/>
  <c r="L21" i="2"/>
  <c r="Q25" i="2"/>
  <c r="X25" i="2"/>
  <c r="AB25" i="2"/>
  <c r="T25" i="2"/>
  <c r="AD25" i="2"/>
  <c r="V25" i="2"/>
  <c r="AF25" i="2"/>
  <c r="AH25" i="2"/>
  <c r="Z25" i="2"/>
  <c r="B31" i="42"/>
  <c r="L31" i="42"/>
  <c r="J94" i="42"/>
  <c r="I94" i="42"/>
  <c r="J93" i="42"/>
  <c r="I93" i="42"/>
  <c r="J54" i="42"/>
  <c r="I54" i="42"/>
  <c r="J37" i="42"/>
  <c r="I37" i="42"/>
  <c r="J35" i="42"/>
  <c r="I35" i="42"/>
  <c r="J36" i="42"/>
  <c r="I36" i="42"/>
  <c r="J29" i="42"/>
  <c r="I29" i="42"/>
  <c r="I27" i="42"/>
  <c r="J17" i="42"/>
  <c r="I17" i="42"/>
  <c r="J19" i="42"/>
  <c r="I19" i="42"/>
  <c r="I18" i="42"/>
  <c r="I43" i="42"/>
  <c r="I45" i="42"/>
  <c r="J42" i="42"/>
  <c r="I42" i="42"/>
  <c r="J44" i="42"/>
  <c r="I44" i="42"/>
  <c r="J46" i="42"/>
  <c r="I46" i="42"/>
  <c r="I9" i="42"/>
  <c r="I11" i="42"/>
  <c r="J10" i="42"/>
  <c r="I10" i="42"/>
  <c r="J12" i="42"/>
  <c r="I12" i="42"/>
  <c r="I83" i="42"/>
  <c r="I85" i="42"/>
  <c r="I87" i="42"/>
  <c r="J84" i="42"/>
  <c r="I84" i="42"/>
  <c r="J86" i="42"/>
  <c r="I86" i="42"/>
  <c r="J82" i="42"/>
  <c r="I82" i="42"/>
  <c r="H25" i="2"/>
  <c r="D25" i="2"/>
  <c r="J30" i="42"/>
  <c r="R25" i="2"/>
  <c r="P25" i="2"/>
  <c r="N25" i="2"/>
  <c r="J95" i="42"/>
  <c r="J28" i="42"/>
  <c r="I25" i="2"/>
  <c r="J25" i="2"/>
  <c r="L25" i="2"/>
  <c r="F25" i="2"/>
  <c r="J4" i="34"/>
  <c r="J17" i="34"/>
  <c r="R4" i="34"/>
  <c r="R17" i="34"/>
  <c r="S17" i="34" s="1"/>
  <c r="K4" i="34"/>
  <c r="Q4" i="34"/>
  <c r="Q17" i="34"/>
  <c r="S4" i="34"/>
  <c r="I4" i="34"/>
  <c r="I17" i="34" s="1"/>
  <c r="M4" i="34"/>
  <c r="M17" i="34" s="1"/>
  <c r="G4" i="34"/>
  <c r="E4" i="34"/>
  <c r="J166" i="42"/>
  <c r="L54" i="42"/>
  <c r="F54" i="42"/>
  <c r="D54" i="42"/>
  <c r="L23" i="8"/>
  <c r="L24" i="8"/>
  <c r="L25" i="8"/>
  <c r="L26" i="8"/>
  <c r="L27" i="8"/>
  <c r="L28" i="8"/>
  <c r="L22" i="8"/>
  <c r="F23" i="8"/>
  <c r="F24" i="8"/>
  <c r="F25" i="8"/>
  <c r="F26" i="8"/>
  <c r="F27" i="8"/>
  <c r="F28" i="8"/>
  <c r="F22" i="8"/>
  <c r="D23" i="8"/>
  <c r="D24" i="8"/>
  <c r="D25" i="8"/>
  <c r="D26" i="8"/>
  <c r="D27" i="8"/>
  <c r="D28" i="8"/>
  <c r="D22" i="8"/>
  <c r="L43" i="42"/>
  <c r="L44" i="42"/>
  <c r="L45" i="42"/>
  <c r="L46" i="42"/>
  <c r="L42" i="42"/>
  <c r="F43" i="42"/>
  <c r="F44" i="42"/>
  <c r="F45" i="42"/>
  <c r="F46" i="42"/>
  <c r="F42" i="42"/>
  <c r="D43" i="42"/>
  <c r="D44" i="42"/>
  <c r="D45" i="42"/>
  <c r="D46" i="42"/>
  <c r="D42" i="42"/>
  <c r="L21" i="7"/>
  <c r="L22" i="7"/>
  <c r="L18" i="7"/>
  <c r="F19" i="7"/>
  <c r="F21" i="7"/>
  <c r="F22" i="7"/>
  <c r="F18" i="7"/>
  <c r="D19" i="7"/>
  <c r="D21" i="7"/>
  <c r="D22" i="7"/>
  <c r="D18" i="7"/>
  <c r="L18" i="42"/>
  <c r="L19" i="42"/>
  <c r="L20" i="42"/>
  <c r="L21" i="42"/>
  <c r="L17" i="42"/>
  <c r="F18" i="42"/>
  <c r="F19" i="42"/>
  <c r="F20" i="42"/>
  <c r="F21" i="42"/>
  <c r="F17" i="42"/>
  <c r="D18" i="42"/>
  <c r="D19" i="42"/>
  <c r="D20" i="42"/>
  <c r="D21" i="42"/>
  <c r="D17" i="42"/>
  <c r="L19" i="6"/>
  <c r="L20" i="6"/>
  <c r="L21" i="6"/>
  <c r="L23" i="6"/>
  <c r="L25" i="6"/>
  <c r="L28" i="6"/>
  <c r="L29" i="6"/>
  <c r="L30" i="6"/>
  <c r="F19" i="6"/>
  <c r="F20" i="6"/>
  <c r="F21" i="6"/>
  <c r="F23" i="6"/>
  <c r="F25" i="6"/>
  <c r="F28" i="6"/>
  <c r="F29" i="6"/>
  <c r="F30" i="6"/>
  <c r="D19" i="6"/>
  <c r="D20" i="6"/>
  <c r="D21" i="6"/>
  <c r="D23" i="6"/>
  <c r="D25" i="6"/>
  <c r="D28" i="6"/>
  <c r="D29" i="6"/>
  <c r="D30" i="6"/>
  <c r="L83" i="42"/>
  <c r="L84" i="42"/>
  <c r="L85" i="42"/>
  <c r="L86" i="42"/>
  <c r="L87" i="42"/>
  <c r="L82" i="42"/>
  <c r="F83" i="42"/>
  <c r="F84" i="42"/>
  <c r="F85" i="42"/>
  <c r="F86" i="42"/>
  <c r="F87" i="42"/>
  <c r="F82" i="42"/>
  <c r="D83" i="42"/>
  <c r="D84" i="42"/>
  <c r="D85" i="42"/>
  <c r="D86" i="42"/>
  <c r="D87" i="42"/>
  <c r="D82" i="42"/>
  <c r="L103" i="42"/>
  <c r="L104" i="42"/>
  <c r="L105" i="42"/>
  <c r="L102" i="42"/>
  <c r="F103" i="42"/>
  <c r="F104" i="42"/>
  <c r="F105" i="42"/>
  <c r="F102" i="42"/>
  <c r="D103" i="42"/>
  <c r="D104" i="42"/>
  <c r="D105" i="42"/>
  <c r="D102" i="42"/>
  <c r="L17" i="4"/>
  <c r="L18" i="4"/>
  <c r="F17" i="4"/>
  <c r="F18" i="4"/>
  <c r="F19" i="4"/>
  <c r="F16" i="4"/>
  <c r="D17" i="4"/>
  <c r="D18" i="4"/>
  <c r="D16" i="4"/>
  <c r="L94" i="42"/>
  <c r="L95" i="42"/>
  <c r="L93" i="42"/>
  <c r="F94" i="42"/>
  <c r="F95" i="42"/>
  <c r="F93" i="42"/>
  <c r="D94" i="42"/>
  <c r="D95" i="42"/>
  <c r="D93" i="42"/>
  <c r="F19" i="3"/>
  <c r="F20" i="3"/>
  <c r="F18" i="3"/>
  <c r="D19" i="3"/>
  <c r="D20" i="3"/>
  <c r="D18" i="3"/>
  <c r="F36" i="42"/>
  <c r="F37" i="42"/>
  <c r="F35" i="42"/>
  <c r="D36" i="42"/>
  <c r="D37" i="42"/>
  <c r="D35" i="42"/>
  <c r="AH25" i="4"/>
  <c r="X25" i="4"/>
  <c r="V25" i="4"/>
  <c r="AF25" i="4"/>
  <c r="AD25" i="4"/>
  <c r="T25" i="4"/>
  <c r="AB25" i="4"/>
  <c r="Z25" i="4"/>
  <c r="H25" i="4"/>
  <c r="N25" i="4"/>
  <c r="P25" i="4"/>
  <c r="D25" i="4"/>
  <c r="K12" i="27"/>
  <c r="K13" i="27" s="1"/>
  <c r="I11" i="27"/>
  <c r="I10" i="27"/>
  <c r="K9" i="27"/>
  <c r="I6" i="27"/>
  <c r="K5" i="27"/>
  <c r="I5" i="27"/>
  <c r="I13" i="27" s="1"/>
  <c r="F36" i="8"/>
  <c r="Q26" i="3"/>
  <c r="R26" i="3" s="1"/>
  <c r="Q26" i="7"/>
  <c r="Q36" i="6"/>
  <c r="V38" i="42"/>
  <c r="AF38" i="42"/>
  <c r="X38" i="42"/>
  <c r="AD38" i="42"/>
  <c r="T38" i="42"/>
  <c r="AB38" i="42"/>
  <c r="AH38" i="42"/>
  <c r="Z38" i="42"/>
  <c r="X88" i="42"/>
  <c r="AD88" i="42"/>
  <c r="AB88" i="42"/>
  <c r="Z88" i="42"/>
  <c r="AH88" i="42"/>
  <c r="Z26" i="3"/>
  <c r="AD26" i="3"/>
  <c r="X26" i="3"/>
  <c r="V26" i="3"/>
  <c r="AF26" i="3"/>
  <c r="T26" i="3"/>
  <c r="AB26" i="3"/>
  <c r="AH26" i="3"/>
  <c r="B38" i="42"/>
  <c r="H38" i="42"/>
  <c r="N38" i="42"/>
  <c r="L38" i="42"/>
  <c r="F38" i="42"/>
  <c r="D38" i="42"/>
  <c r="J38" i="42"/>
  <c r="B88" i="42"/>
  <c r="L88" i="42"/>
  <c r="H88" i="42"/>
  <c r="F88" i="42"/>
  <c r="J88" i="42"/>
  <c r="R26" i="7"/>
  <c r="R36" i="6"/>
  <c r="I36" i="6"/>
  <c r="J36" i="6" s="1"/>
  <c r="L25" i="4"/>
  <c r="Q25" i="4"/>
  <c r="R25" i="4" s="1"/>
  <c r="L109" i="42"/>
  <c r="H36" i="6"/>
  <c r="N36" i="6"/>
  <c r="P36" i="6"/>
  <c r="F26" i="7"/>
  <c r="R36" i="8"/>
  <c r="H36" i="8"/>
  <c r="P36" i="8"/>
  <c r="N36" i="8"/>
  <c r="H26" i="7"/>
  <c r="N26" i="7"/>
  <c r="P26" i="7"/>
  <c r="L26" i="7"/>
  <c r="F25" i="4"/>
  <c r="I25" i="4"/>
  <c r="J25" i="4"/>
  <c r="D26" i="7"/>
  <c r="I26" i="7"/>
  <c r="J26" i="7" s="1"/>
  <c r="L36" i="8"/>
  <c r="J109" i="42"/>
  <c r="D36" i="8"/>
  <c r="I36" i="8"/>
  <c r="J36" i="8"/>
  <c r="F36" i="6"/>
  <c r="L36" i="6"/>
  <c r="D36" i="6"/>
  <c r="D26" i="3"/>
  <c r="T44" i="8"/>
  <c r="X41" i="8"/>
  <c r="T45" i="8"/>
  <c r="T42" i="8"/>
  <c r="X40" i="8"/>
  <c r="F42" i="8"/>
  <c r="H40" i="8"/>
  <c r="D43" i="8"/>
  <c r="P41" i="8"/>
  <c r="F40" i="8"/>
  <c r="L142" i="42"/>
  <c r="J142" i="42"/>
  <c r="O169" i="42" l="1"/>
  <c r="O170" i="42"/>
  <c r="P170" i="42" s="1"/>
  <c r="O173" i="42"/>
  <c r="P173" i="42" s="1"/>
  <c r="O174" i="42"/>
  <c r="P174" i="42" s="1"/>
  <c r="Q44" i="42"/>
  <c r="Q42" i="42"/>
  <c r="Q169" i="42" s="1"/>
  <c r="R169" i="42" s="1"/>
  <c r="P169" i="42"/>
  <c r="T46" i="8"/>
  <c r="AF42" i="8"/>
  <c r="AD41" i="8"/>
  <c r="T41" i="8"/>
  <c r="V40" i="8"/>
  <c r="T43" i="8"/>
  <c r="X42" i="8"/>
  <c r="AF41" i="8"/>
  <c r="AD40" i="8"/>
  <c r="T40" i="8"/>
  <c r="N42" i="8"/>
  <c r="N41" i="8"/>
  <c r="P40" i="8"/>
  <c r="D40" i="8"/>
  <c r="D45" i="8"/>
  <c r="P42" i="8"/>
  <c r="D42" i="8"/>
  <c r="H41" i="8"/>
  <c r="N40" i="8"/>
  <c r="G24" i="36"/>
  <c r="G30" i="36" s="1"/>
  <c r="D22" i="36"/>
  <c r="D30" i="36" s="1"/>
  <c r="F22" i="36"/>
  <c r="F30" i="36" s="1"/>
  <c r="C22" i="36"/>
  <c r="C30" i="36" s="1"/>
  <c r="R163" i="42"/>
  <c r="Q166" i="42"/>
  <c r="R166" i="42" s="1"/>
  <c r="D41" i="8"/>
  <c r="H42" i="8"/>
  <c r="D46" i="8"/>
  <c r="F41" i="8"/>
  <c r="D44" i="8"/>
  <c r="V41" i="8"/>
  <c r="AD42" i="8"/>
  <c r="AF40" i="8"/>
  <c r="V42" i="8"/>
  <c r="G159" i="42"/>
  <c r="G145" i="42"/>
  <c r="K159" i="42"/>
  <c r="K145" i="42"/>
  <c r="AI162" i="42"/>
  <c r="AJ162" i="42" s="1"/>
  <c r="J162" i="42"/>
  <c r="C159" i="42"/>
  <c r="C145" i="42"/>
  <c r="M159" i="42"/>
  <c r="M166" i="42"/>
  <c r="N166" i="42" s="1"/>
  <c r="M145" i="42"/>
  <c r="I30" i="42"/>
  <c r="I21" i="42"/>
  <c r="I26" i="42"/>
  <c r="AI161" i="42"/>
  <c r="V31" i="2"/>
  <c r="AF31" i="2"/>
  <c r="X31" i="2"/>
  <c r="L16" i="25"/>
  <c r="L63" i="42" s="1"/>
  <c r="D16" i="25"/>
  <c r="D63" i="42" s="1"/>
  <c r="N12" i="4"/>
  <c r="N98" i="42" s="1"/>
  <c r="L12" i="4"/>
  <c r="L98" i="42" s="1"/>
  <c r="D28" i="39"/>
  <c r="D23" i="39"/>
  <c r="F28" i="39"/>
  <c r="F23" i="39"/>
  <c r="H28" i="39"/>
  <c r="H23" i="39"/>
  <c r="J28" i="39"/>
  <c r="J23" i="39"/>
  <c r="L28" i="39"/>
  <c r="L23" i="39"/>
  <c r="N28" i="39"/>
  <c r="N23" i="39"/>
  <c r="P28" i="39"/>
  <c r="P23" i="39"/>
  <c r="R28" i="39"/>
  <c r="R23" i="39"/>
  <c r="AG159" i="42"/>
  <c r="AG165" i="42"/>
  <c r="AH165" i="42" s="1"/>
  <c r="AG145" i="42"/>
  <c r="AG164" i="42"/>
  <c r="Y145" i="42"/>
  <c r="Y159" i="42"/>
  <c r="Y165" i="42"/>
  <c r="Z165" i="42" s="1"/>
  <c r="W145" i="42"/>
  <c r="W159" i="42"/>
  <c r="W164" i="42"/>
  <c r="W165" i="42"/>
  <c r="X165" i="42" s="1"/>
  <c r="AF12" i="9"/>
  <c r="AF125" i="42" s="1"/>
  <c r="AB12" i="9"/>
  <c r="AB125" i="42" s="1"/>
  <c r="V12" i="9"/>
  <c r="V125" i="42" s="1"/>
  <c r="P12" i="9"/>
  <c r="P125" i="42" s="1"/>
  <c r="L12" i="9"/>
  <c r="L125" i="42" s="1"/>
  <c r="X12" i="9"/>
  <c r="X125" i="42" s="1"/>
  <c r="T12" i="9"/>
  <c r="T125" i="42" s="1"/>
  <c r="N12" i="9"/>
  <c r="N125" i="42" s="1"/>
  <c r="H12" i="9"/>
  <c r="H125" i="42" s="1"/>
  <c r="F12" i="9"/>
  <c r="F125" i="42" s="1"/>
  <c r="D12" i="9"/>
  <c r="D125" i="42" s="1"/>
  <c r="Q16" i="34"/>
  <c r="I16" i="34"/>
  <c r="C28" i="39"/>
  <c r="C23" i="39"/>
  <c r="E28" i="39"/>
  <c r="E23" i="39"/>
  <c r="G28" i="39"/>
  <c r="G23" i="39"/>
  <c r="I28" i="39"/>
  <c r="I23" i="39"/>
  <c r="K28" i="39"/>
  <c r="K23" i="39"/>
  <c r="M28" i="39"/>
  <c r="M23" i="39"/>
  <c r="O28" i="39"/>
  <c r="O23" i="39"/>
  <c r="Q28" i="39"/>
  <c r="Q23" i="39"/>
  <c r="Y166" i="42"/>
  <c r="Z166" i="42" s="1"/>
  <c r="AC165" i="42"/>
  <c r="AD165" i="42" s="1"/>
  <c r="AC159" i="42"/>
  <c r="AC164" i="42"/>
  <c r="AC145" i="42"/>
  <c r="S159" i="42"/>
  <c r="S164" i="42"/>
  <c r="S145" i="42"/>
  <c r="S165" i="42"/>
  <c r="N18" i="41"/>
  <c r="N78" i="42" s="1"/>
  <c r="L18" i="41"/>
  <c r="L78" i="42" s="1"/>
  <c r="D20" i="39"/>
  <c r="D142" i="42" s="1"/>
  <c r="F20" i="39"/>
  <c r="F142" i="42" s="1"/>
  <c r="H20" i="39"/>
  <c r="H142" i="42" s="1"/>
  <c r="J12" i="2"/>
  <c r="J31" i="42" s="1"/>
  <c r="J16" i="25"/>
  <c r="J63" i="42" s="1"/>
  <c r="J12" i="4"/>
  <c r="J98" i="42" s="1"/>
  <c r="D13" i="7"/>
  <c r="D22" i="42" s="1"/>
  <c r="F13" i="7"/>
  <c r="F22" i="42" s="1"/>
  <c r="H13" i="7"/>
  <c r="H22" i="42" s="1"/>
  <c r="P13" i="7"/>
  <c r="P22" i="42" s="1"/>
  <c r="D12" i="2"/>
  <c r="D31" i="42" s="1"/>
  <c r="F12" i="2"/>
  <c r="F31" i="42" s="1"/>
  <c r="H12" i="2"/>
  <c r="H31" i="42" s="1"/>
  <c r="N165" i="42"/>
  <c r="F16" i="25"/>
  <c r="F63" i="42" s="1"/>
  <c r="H16" i="25"/>
  <c r="H63" i="42" s="1"/>
  <c r="P16" i="25"/>
  <c r="P63" i="42" s="1"/>
  <c r="D18" i="41"/>
  <c r="D78" i="42" s="1"/>
  <c r="F18" i="41"/>
  <c r="F78" i="42" s="1"/>
  <c r="H18" i="41"/>
  <c r="H78" i="42" s="1"/>
  <c r="P18" i="41"/>
  <c r="P78" i="42" s="1"/>
  <c r="D12" i="4"/>
  <c r="D98" i="42" s="1"/>
  <c r="F12" i="4"/>
  <c r="F98" i="42" s="1"/>
  <c r="H12" i="4"/>
  <c r="H98" i="42" s="1"/>
  <c r="P12" i="4"/>
  <c r="P98" i="42" s="1"/>
  <c r="N163" i="42"/>
  <c r="I149" i="42"/>
  <c r="I173" i="42" s="1"/>
  <c r="Z20" i="39"/>
  <c r="Z142" i="42" s="1"/>
  <c r="AH20" i="39"/>
  <c r="AH142" i="42" s="1"/>
  <c r="Z12" i="4"/>
  <c r="Z98" i="42" s="1"/>
  <c r="AH16" i="25"/>
  <c r="AH63" i="42" s="1"/>
  <c r="Z16" i="25"/>
  <c r="Z63" i="42" s="1"/>
  <c r="Z13" i="7"/>
  <c r="V12" i="19"/>
  <c r="V13" i="42" s="1"/>
  <c r="X12" i="19"/>
  <c r="V13" i="7"/>
  <c r="V22" i="42" s="1"/>
  <c r="AB13" i="7"/>
  <c r="AB22" i="42" s="1"/>
  <c r="AF13" i="7"/>
  <c r="AF22" i="42" s="1"/>
  <c r="T12" i="2"/>
  <c r="T31" i="42" s="1"/>
  <c r="X12" i="2"/>
  <c r="X31" i="42" s="1"/>
  <c r="AD12" i="2"/>
  <c r="AD31" i="42" s="1"/>
  <c r="T16" i="25"/>
  <c r="T63" i="42" s="1"/>
  <c r="V16" i="25"/>
  <c r="V63" i="42" s="1"/>
  <c r="X16" i="25"/>
  <c r="X63" i="42" s="1"/>
  <c r="V18" i="41"/>
  <c r="V78" i="42" s="1"/>
  <c r="AB18" i="41"/>
  <c r="AB78" i="42" s="1"/>
  <c r="AF18" i="41"/>
  <c r="AF78" i="42" s="1"/>
  <c r="I57" i="42"/>
  <c r="I102" i="42"/>
  <c r="I169" i="42" s="1"/>
  <c r="I103" i="42"/>
  <c r="I104" i="42"/>
  <c r="I171" i="42" s="1"/>
  <c r="J171" i="42" s="1"/>
  <c r="I105" i="42"/>
  <c r="C142" i="42"/>
  <c r="E142" i="42"/>
  <c r="G142" i="42"/>
  <c r="P20" i="39"/>
  <c r="P142" i="42" s="1"/>
  <c r="J13" i="7"/>
  <c r="J18" i="41"/>
  <c r="J78" i="42" s="1"/>
  <c r="I109" i="42"/>
  <c r="O13" i="42"/>
  <c r="C22" i="42"/>
  <c r="E22" i="42"/>
  <c r="G22" i="42"/>
  <c r="O22" i="42"/>
  <c r="C31" i="42"/>
  <c r="E31" i="42"/>
  <c r="G31" i="42"/>
  <c r="P12" i="2"/>
  <c r="P31" i="42" s="1"/>
  <c r="E63" i="42"/>
  <c r="G63" i="42"/>
  <c r="O63" i="42"/>
  <c r="C78" i="42"/>
  <c r="E78" i="42"/>
  <c r="G78" i="42"/>
  <c r="O78" i="42"/>
  <c r="C98" i="42"/>
  <c r="E98" i="42"/>
  <c r="G98" i="42"/>
  <c r="O98" i="42"/>
  <c r="N169" i="42"/>
  <c r="N174" i="42"/>
  <c r="AH12" i="4"/>
  <c r="AH98" i="42" s="1"/>
  <c r="Z18" i="41"/>
  <c r="Z78" i="42" s="1"/>
  <c r="Z12" i="2"/>
  <c r="Z31" i="42" s="1"/>
  <c r="AH13" i="7"/>
  <c r="AH22" i="42" s="1"/>
  <c r="AH18" i="41"/>
  <c r="AH78" i="42" s="1"/>
  <c r="AH12" i="2"/>
  <c r="AH31" i="42" s="1"/>
  <c r="T12" i="19"/>
  <c r="T13" i="42" s="1"/>
  <c r="N12" i="19"/>
  <c r="N13" i="42" s="1"/>
  <c r="L12" i="19"/>
  <c r="L13" i="42" s="1"/>
  <c r="F12" i="19"/>
  <c r="F13" i="42" s="1"/>
  <c r="H12" i="19"/>
  <c r="AG8" i="42"/>
  <c r="AG10" i="42"/>
  <c r="AG12" i="42"/>
  <c r="U13" i="42"/>
  <c r="W13" i="42"/>
  <c r="AB12" i="19"/>
  <c r="AB13" i="42" s="1"/>
  <c r="AD12" i="19"/>
  <c r="AD13" i="42" s="1"/>
  <c r="AF12" i="19"/>
  <c r="AF13" i="42" s="1"/>
  <c r="Y17" i="42"/>
  <c r="Y19" i="42"/>
  <c r="Y21" i="42"/>
  <c r="T13" i="7"/>
  <c r="T22" i="42" s="1"/>
  <c r="X13" i="7"/>
  <c r="X22" i="42" s="1"/>
  <c r="AD13" i="7"/>
  <c r="AD22" i="42" s="1"/>
  <c r="Y27" i="42"/>
  <c r="Y170" i="42" s="1"/>
  <c r="Z170" i="42" s="1"/>
  <c r="Y29" i="42"/>
  <c r="V12" i="2"/>
  <c r="V31" i="42" s="1"/>
  <c r="AB12" i="2"/>
  <c r="AB31" i="42" s="1"/>
  <c r="AF12" i="2"/>
  <c r="AF31" i="42" s="1"/>
  <c r="Y42" i="42"/>
  <c r="Y44" i="42"/>
  <c r="Y46" i="42"/>
  <c r="Y48" i="42"/>
  <c r="AG55" i="42"/>
  <c r="AG170" i="42" s="1"/>
  <c r="AH170" i="42" s="1"/>
  <c r="AG57" i="42"/>
  <c r="AG59" i="42"/>
  <c r="AG61" i="42"/>
  <c r="U63" i="42"/>
  <c r="W63" i="42"/>
  <c r="AB16" i="25"/>
  <c r="AB63" i="42" s="1"/>
  <c r="AD16" i="25"/>
  <c r="AD63" i="42" s="1"/>
  <c r="AF16" i="25"/>
  <c r="AF63" i="42" s="1"/>
  <c r="Y67" i="42"/>
  <c r="Y69" i="42"/>
  <c r="Y71" i="42"/>
  <c r="Y73" i="42"/>
  <c r="Y75" i="42"/>
  <c r="Y77" i="42"/>
  <c r="T18" i="41"/>
  <c r="T78" i="42" s="1"/>
  <c r="X18" i="41"/>
  <c r="X78" i="42" s="1"/>
  <c r="AD18" i="41"/>
  <c r="AD78" i="42" s="1"/>
  <c r="Z8" i="6"/>
  <c r="Z83" i="42" s="1"/>
  <c r="Y83" i="42"/>
  <c r="V12" i="4"/>
  <c r="V98" i="42" s="1"/>
  <c r="AB12" i="4"/>
  <c r="AB98" i="42" s="1"/>
  <c r="AF12" i="4"/>
  <c r="AF98" i="42" s="1"/>
  <c r="T20" i="39"/>
  <c r="T142" i="42" s="1"/>
  <c r="V20" i="39"/>
  <c r="V142" i="42" s="1"/>
  <c r="X20" i="39"/>
  <c r="X142" i="42" s="1"/>
  <c r="AB20" i="39"/>
  <c r="AB142" i="42" s="1"/>
  <c r="AD20" i="39"/>
  <c r="AD142" i="42" s="1"/>
  <c r="AF20" i="39"/>
  <c r="AF142" i="42" s="1"/>
  <c r="I25" i="39"/>
  <c r="J25" i="39" s="1"/>
  <c r="AG25" i="39"/>
  <c r="AH25" i="39" s="1"/>
  <c r="F25" i="39"/>
  <c r="P25" i="39"/>
  <c r="V25" i="39"/>
  <c r="AB25" i="39"/>
  <c r="AF25" i="39"/>
  <c r="X38" i="7"/>
  <c r="Y85" i="42"/>
  <c r="Y87" i="42"/>
  <c r="Y93" i="42"/>
  <c r="Y169" i="42" s="1"/>
  <c r="Y95" i="42"/>
  <c r="Y171" i="42" s="1"/>
  <c r="Z171" i="42" s="1"/>
  <c r="Y97" i="42"/>
  <c r="T12" i="4"/>
  <c r="T98" i="42" s="1"/>
  <c r="X12" i="4"/>
  <c r="X98" i="42" s="1"/>
  <c r="AD12" i="4"/>
  <c r="AD98" i="42" s="1"/>
  <c r="AG102" i="42"/>
  <c r="AG169" i="42" s="1"/>
  <c r="AG104" i="42"/>
  <c r="AG171" i="42" s="1"/>
  <c r="AH171" i="42" s="1"/>
  <c r="AG106" i="42"/>
  <c r="AG108" i="42"/>
  <c r="U142" i="42"/>
  <c r="K162" i="42" s="1"/>
  <c r="L162" i="42" s="1"/>
  <c r="W142" i="42"/>
  <c r="AA142" i="42"/>
  <c r="AC142" i="42"/>
  <c r="AE142" i="42"/>
  <c r="Y146" i="42"/>
  <c r="Y148" i="42"/>
  <c r="Y150" i="42"/>
  <c r="Y152" i="42"/>
  <c r="Y154" i="42"/>
  <c r="AH10" i="43"/>
  <c r="Q13" i="3"/>
  <c r="P13" i="3"/>
  <c r="P38" i="42" s="1"/>
  <c r="AH18" i="8"/>
  <c r="AH50" i="42" s="1"/>
  <c r="D14" i="6"/>
  <c r="D88" i="42" s="1"/>
  <c r="T14" i="6"/>
  <c r="T88" i="42" s="1"/>
  <c r="V14" i="6"/>
  <c r="V88" i="42" s="1"/>
  <c r="D15" i="5"/>
  <c r="D109" i="42" s="1"/>
  <c r="P15" i="5"/>
  <c r="P109" i="42" s="1"/>
  <c r="T15" i="5"/>
  <c r="T109" i="42" s="1"/>
  <c r="AB15" i="5"/>
  <c r="AB109" i="42" s="1"/>
  <c r="AF14" i="6"/>
  <c r="AF88" i="42" s="1"/>
  <c r="N44" i="39"/>
  <c r="N156" i="42" s="1"/>
  <c r="L44" i="39"/>
  <c r="L156" i="42" s="1"/>
  <c r="Q16" i="44"/>
  <c r="R16" i="44" s="1"/>
  <c r="Q12" i="2"/>
  <c r="R12" i="2" s="1"/>
  <c r="R31" i="42" s="1"/>
  <c r="P14" i="6"/>
  <c r="P88" i="42" s="1"/>
  <c r="F15" i="5"/>
  <c r="F109" i="42" s="1"/>
  <c r="H15" i="5"/>
  <c r="H109" i="42" s="1"/>
  <c r="V15" i="5"/>
  <c r="V109" i="42" s="1"/>
  <c r="X15" i="5"/>
  <c r="X109" i="42" s="1"/>
  <c r="AD15" i="5"/>
  <c r="AD109" i="42" s="1"/>
  <c r="AF15" i="5"/>
  <c r="AF109" i="42" s="1"/>
  <c r="L16" i="44"/>
  <c r="Q10" i="43"/>
  <c r="Q12" i="19"/>
  <c r="R12" i="19" s="1"/>
  <c r="R13" i="42" s="1"/>
  <c r="Q18" i="8"/>
  <c r="R18" i="8" s="1"/>
  <c r="R50" i="42" s="1"/>
  <c r="Q16" i="25"/>
  <c r="R16" i="25" s="1"/>
  <c r="R63" i="42" s="1"/>
  <c r="Q18" i="41"/>
  <c r="Q78" i="42" s="1"/>
  <c r="Q13" i="7"/>
  <c r="R13" i="7" s="1"/>
  <c r="R22" i="42" s="1"/>
  <c r="Q14" i="6"/>
  <c r="R14" i="6" s="1"/>
  <c r="R88" i="42" s="1"/>
  <c r="R12" i="9"/>
  <c r="R125" i="42" s="1"/>
  <c r="Q12" i="4"/>
  <c r="Q98" i="42" s="1"/>
  <c r="AH12" i="9"/>
  <c r="AH125" i="42" s="1"/>
  <c r="AD12" i="9"/>
  <c r="AD125" i="42" s="1"/>
  <c r="Z12" i="9"/>
  <c r="Z125" i="42" s="1"/>
  <c r="J12" i="9"/>
  <c r="J125" i="42" s="1"/>
  <c r="L25" i="39"/>
  <c r="R25" i="39"/>
  <c r="Q44" i="39"/>
  <c r="Q156" i="42" s="1"/>
  <c r="Q15" i="5"/>
  <c r="R15" i="5" s="1"/>
  <c r="R109" i="42" s="1"/>
  <c r="N20" i="39"/>
  <c r="N142" i="42" s="1"/>
  <c r="N25" i="39"/>
  <c r="N15" i="5"/>
  <c r="N109" i="42" s="1"/>
  <c r="D10" i="43"/>
  <c r="F10" i="43"/>
  <c r="H10" i="43"/>
  <c r="L10" i="43"/>
  <c r="N10" i="43"/>
  <c r="P10" i="43"/>
  <c r="T10" i="43"/>
  <c r="V10" i="43"/>
  <c r="X10" i="43"/>
  <c r="AB10" i="43"/>
  <c r="AD10" i="43"/>
  <c r="AF10" i="43"/>
  <c r="J10" i="43"/>
  <c r="Z10" i="43"/>
  <c r="R10" i="43"/>
  <c r="N16" i="25"/>
  <c r="N63" i="42" s="1"/>
  <c r="Z18" i="8"/>
  <c r="Z50" i="42" s="1"/>
  <c r="J18" i="8"/>
  <c r="J50" i="42" s="1"/>
  <c r="D18" i="8"/>
  <c r="D50" i="42" s="1"/>
  <c r="F18" i="8"/>
  <c r="F50" i="42" s="1"/>
  <c r="H18" i="8"/>
  <c r="H50" i="42" s="1"/>
  <c r="L18" i="8"/>
  <c r="L50" i="42" s="1"/>
  <c r="N18" i="8"/>
  <c r="N50" i="42" s="1"/>
  <c r="P18" i="8"/>
  <c r="P50" i="42" s="1"/>
  <c r="T18" i="8"/>
  <c r="T50" i="42" s="1"/>
  <c r="V18" i="8"/>
  <c r="V50" i="42" s="1"/>
  <c r="X18" i="8"/>
  <c r="X50" i="42" s="1"/>
  <c r="AB18" i="8"/>
  <c r="AB50" i="42" s="1"/>
  <c r="AD18" i="8"/>
  <c r="AD50" i="42" s="1"/>
  <c r="AF18" i="8"/>
  <c r="AF50" i="42" s="1"/>
  <c r="N14" i="6"/>
  <c r="N88" i="42" s="1"/>
  <c r="Q13" i="42"/>
  <c r="Q171" i="42"/>
  <c r="AI171" i="42" s="1"/>
  <c r="AJ171" i="42" s="1"/>
  <c r="Q50" i="42"/>
  <c r="M170" i="42"/>
  <c r="M172" i="42" s="1"/>
  <c r="N172" i="42" s="1"/>
  <c r="Q170" i="42"/>
  <c r="R170" i="42" s="1"/>
  <c r="Q31" i="42"/>
  <c r="M31" i="42"/>
  <c r="N12" i="2"/>
  <c r="N31" i="42" s="1"/>
  <c r="M156" i="42"/>
  <c r="Q148" i="42"/>
  <c r="Q173" i="42" s="1"/>
  <c r="R44" i="39"/>
  <c r="R156" i="42" s="1"/>
  <c r="R24" i="39"/>
  <c r="R20" i="39"/>
  <c r="R142" i="42" s="1"/>
  <c r="Q142" i="42"/>
  <c r="R19" i="39"/>
  <c r="R141" i="42" s="1"/>
  <c r="M164" i="42"/>
  <c r="N164" i="42" s="1"/>
  <c r="N170" i="42"/>
  <c r="R12" i="4"/>
  <c r="R98" i="42" s="1"/>
  <c r="Q22" i="42"/>
  <c r="N13" i="7"/>
  <c r="N22" i="42" s="1"/>
  <c r="Q63" i="42" l="1"/>
  <c r="O172" i="42"/>
  <c r="P172" i="42" s="1"/>
  <c r="Q109" i="42"/>
  <c r="Q88" i="42"/>
  <c r="R18" i="41"/>
  <c r="R78" i="42" s="1"/>
  <c r="I174" i="42"/>
  <c r="J174" i="42" s="1"/>
  <c r="J173" i="42"/>
  <c r="R13" i="3"/>
  <c r="R38" i="42" s="1"/>
  <c r="Q38" i="42"/>
  <c r="Y173" i="42"/>
  <c r="I170" i="42"/>
  <c r="J170" i="42" s="1"/>
  <c r="I163" i="42"/>
  <c r="I165" i="42"/>
  <c r="J165" i="42" s="1"/>
  <c r="AI165" i="42"/>
  <c r="AJ165" i="42" s="1"/>
  <c r="T165" i="42"/>
  <c r="S166" i="42"/>
  <c r="T166" i="42" s="1"/>
  <c r="T164" i="42"/>
  <c r="AJ161" i="42"/>
  <c r="I164" i="42"/>
  <c r="AI170" i="42"/>
  <c r="AJ170" i="42" s="1"/>
  <c r="AG172" i="42"/>
  <c r="AH172" i="42" s="1"/>
  <c r="AH169" i="42"/>
  <c r="Y172" i="42"/>
  <c r="Z172" i="42" s="1"/>
  <c r="Z169" i="42"/>
  <c r="C162" i="42"/>
  <c r="J169" i="42"/>
  <c r="AI169" i="42"/>
  <c r="AJ169" i="42" s="1"/>
  <c r="AC166" i="42"/>
  <c r="AD166" i="42" s="1"/>
  <c r="AD164" i="42"/>
  <c r="W166" i="42"/>
  <c r="X166" i="42" s="1"/>
  <c r="X164" i="42"/>
  <c r="AG166" i="42"/>
  <c r="AH166" i="42" s="1"/>
  <c r="AH164" i="42"/>
  <c r="R171" i="42"/>
  <c r="Q172" i="42"/>
  <c r="R172" i="42" s="1"/>
  <c r="R173" i="42"/>
  <c r="Q174" i="42"/>
  <c r="R174" i="42" s="1"/>
  <c r="AI173" i="42"/>
  <c r="M162" i="42"/>
  <c r="N162" i="42" s="1"/>
  <c r="O162" i="42"/>
  <c r="G162" i="42"/>
  <c r="H162" i="42" s="1"/>
  <c r="E162" i="42"/>
  <c r="F162" i="42" s="1"/>
  <c r="AI172" i="42" l="1"/>
  <c r="AJ172" i="42" s="1"/>
  <c r="I172" i="42"/>
  <c r="J172" i="42" s="1"/>
  <c r="C166" i="42"/>
  <c r="D166" i="42" s="1"/>
  <c r="D162" i="42"/>
  <c r="J164" i="42"/>
  <c r="AI164" i="42"/>
  <c r="AJ164" i="42" s="1"/>
  <c r="AI163" i="42"/>
  <c r="J163" i="42"/>
  <c r="Y174" i="42"/>
  <c r="Z174" i="42" s="1"/>
  <c r="Z173" i="42"/>
  <c r="AI174" i="42"/>
  <c r="AJ174" i="42" s="1"/>
  <c r="AJ173" i="42"/>
  <c r="O166" i="42"/>
  <c r="P166" i="42" s="1"/>
  <c r="P162" i="42"/>
  <c r="AJ163" i="42" l="1"/>
  <c r="AI166" i="42"/>
  <c r="AJ166" i="4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Mariene Teixeira Cardamone</author>
  </authors>
  <commentList>
    <comment ref="C18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 xml:space="preserve">Mariene Teixeira Cardamone:deficit de 20hs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Mariene Teixeira Cardamone</author>
  </authors>
  <commentList>
    <comment ref="C32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Mariene Teixeira Cardamone:</t>
        </r>
        <r>
          <rPr>
            <sz val="9"/>
            <color indexed="81"/>
            <rFont val="Tahoma"/>
            <family val="2"/>
          </rPr>
          <t xml:space="preserve">
1 profissional de 20hs licença médica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Mariene Teixeira Cardamone</author>
  </authors>
  <commentList>
    <comment ref="C14" authorId="0" shapeId="0" xr:uid="{00000000-0006-0000-0800-000001000000}">
      <text>
        <r>
          <rPr>
            <b/>
            <sz val="9"/>
            <color indexed="81"/>
            <rFont val="Tahoma"/>
            <charset val="1"/>
          </rPr>
          <t>Mariene Teixeira Cardamone:</t>
        </r>
        <r>
          <rPr>
            <sz val="9"/>
            <color indexed="81"/>
            <rFont val="Tahoma"/>
            <charset val="1"/>
          </rPr>
          <t xml:space="preserve">
FÉRIAS 30 DIAS
</t>
        </r>
      </text>
    </comment>
    <comment ref="U14" authorId="0" shapeId="0" xr:uid="{00000000-0006-0000-0800-000002000000}">
      <text>
        <r>
          <rPr>
            <b/>
            <sz val="9"/>
            <color indexed="81"/>
            <rFont val="Tahoma"/>
            <charset val="1"/>
          </rPr>
          <t>Mariene Teixeira Cardamone:</t>
        </r>
        <r>
          <rPr>
            <sz val="9"/>
            <color indexed="81"/>
            <rFont val="Tahoma"/>
            <charset val="1"/>
          </rPr>
          <t xml:space="preserve">
FÉRIAS 30 DIAS
</t>
        </r>
      </text>
    </comment>
    <comment ref="C15" authorId="0" shapeId="0" xr:uid="{00000000-0006-0000-0800-000003000000}">
      <text>
        <r>
          <rPr>
            <b/>
            <sz val="9"/>
            <color indexed="81"/>
            <rFont val="Tahoma"/>
            <charset val="1"/>
          </rPr>
          <t>Mariene Teixeira Cardamone:</t>
        </r>
        <r>
          <rPr>
            <sz val="9"/>
            <color indexed="81"/>
            <rFont val="Tahoma"/>
            <charset val="1"/>
          </rPr>
          <t xml:space="preserve">
FÉRIAS 30 DIAS</t>
        </r>
      </text>
    </comment>
    <comment ref="U15" authorId="0" shapeId="0" xr:uid="{00000000-0006-0000-0800-000004000000}">
      <text>
        <r>
          <rPr>
            <b/>
            <sz val="9"/>
            <color indexed="81"/>
            <rFont val="Tahoma"/>
            <charset val="1"/>
          </rPr>
          <t>Mariene Teixeira Cardamone:</t>
        </r>
        <r>
          <rPr>
            <sz val="9"/>
            <color indexed="81"/>
            <rFont val="Tahoma"/>
            <charset val="1"/>
          </rPr>
          <t xml:space="preserve">
FÉRIAS 30 DIAS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Mariene Teixeira Cardamone</author>
  </authors>
  <commentList>
    <comment ref="C10" authorId="0" shapeId="0" xr:uid="{00000000-0006-0000-0B00-000001000000}">
      <text>
        <r>
          <rPr>
            <b/>
            <sz val="9"/>
            <color indexed="81"/>
            <rFont val="Tahoma"/>
            <charset val="1"/>
          </rPr>
          <t>Mariene Teixeira Cardamone:</t>
        </r>
        <r>
          <rPr>
            <sz val="9"/>
            <color indexed="81"/>
            <rFont val="Tahoma"/>
            <charset val="1"/>
          </rPr>
          <t xml:space="preserve">
FÉRIAS 30 DIAS</t>
        </r>
      </text>
    </comment>
    <comment ref="C11" authorId="0" shapeId="0" xr:uid="{00000000-0006-0000-0B00-000002000000}">
      <text>
        <r>
          <rPr>
            <b/>
            <sz val="9"/>
            <color indexed="81"/>
            <rFont val="Tahoma"/>
            <charset val="1"/>
          </rPr>
          <t>Mariene Teixeira Cardamone:</t>
        </r>
        <r>
          <rPr>
            <sz val="9"/>
            <color indexed="81"/>
            <rFont val="Tahoma"/>
            <charset val="1"/>
          </rPr>
          <t xml:space="preserve">
FÉRIAS 30 DIAS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Mariene Teixeira Cardamone</author>
  </authors>
  <commentList>
    <comment ref="E15" authorId="0" shapeId="0" xr:uid="{00000000-0006-0000-0D00-000001000000}">
      <text>
        <r>
          <rPr>
            <b/>
            <sz val="9"/>
            <color indexed="81"/>
            <rFont val="Tahoma"/>
            <charset val="1"/>
          </rPr>
          <t>Mariene Teixeira Cardamone: 3 planonistas de seg a sab e 4 palntonistas aos domingos, totalizando 22 na semana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</authors>
  <commentList>
    <comment ref="A163" authorId="0" shapeId="0" xr:uid="{00000000-0006-0000-1100-000001000000}">
      <text>
        <r>
          <rPr>
            <sz val="9"/>
            <color indexed="81"/>
            <rFont val="Tahoma"/>
            <family val="2"/>
          </rPr>
          <t>Total de Metas da Unidade Basica + Metas da ESF (Generalista e Enfermeiro)</t>
        </r>
      </text>
    </comment>
  </commentList>
</comments>
</file>

<file path=xl/sharedStrings.xml><?xml version="1.0" encoding="utf-8"?>
<sst xmlns="http://schemas.openxmlformats.org/spreadsheetml/2006/main" count="1085" uniqueCount="427">
  <si>
    <t xml:space="preserve">                  OSS/SPDM – Associação Paulista para o Desenvolvimento da Medicina</t>
  </si>
  <si>
    <t>%</t>
  </si>
  <si>
    <t>SOMA</t>
  </si>
  <si>
    <t>Cirurgião Dentista (atendimento individual) UBS</t>
  </si>
  <si>
    <t>Cirurgião Dentista (procedimento) UBS</t>
  </si>
  <si>
    <t>Clinico (consulta) UBS</t>
  </si>
  <si>
    <t>Psiquiatra (consulta) UBS</t>
  </si>
  <si>
    <t>Tocoginecologista (consulta) UBS</t>
  </si>
  <si>
    <t>Categoria Profissional</t>
  </si>
  <si>
    <t>Meta / Mês</t>
  </si>
  <si>
    <t xml:space="preserve">Enfermeiro - ESF (40h) </t>
  </si>
  <si>
    <t>ACS (Visita Domiciliar) - ESF</t>
  </si>
  <si>
    <t xml:space="preserve">Enfermeiro (consulta) - ESF </t>
  </si>
  <si>
    <t>Cirurgião Dentista (20h) UBS</t>
  </si>
  <si>
    <t>Nutricionista (40h)</t>
  </si>
  <si>
    <t>Pediatra (consulta) UBS</t>
  </si>
  <si>
    <t>DESCRIÇÃO</t>
  </si>
  <si>
    <t>Realizado (SIM/NÃO)</t>
  </si>
  <si>
    <t>Pontuação</t>
  </si>
  <si>
    <t>Pontualidade na entrega dos relatórios mensais de prestação de contas assistenciais e financeiras.</t>
  </si>
  <si>
    <t>Preenchimento de prontuários, nos seguintes aspectos: legibilidade, assinaturas, CID, exame físico.</t>
  </si>
  <si>
    <t>Execução do Plano de Educação Permanente aprovado pela CRS.</t>
  </si>
  <si>
    <t>Proporção de crianças com até 12 (doze) meses de idade com calendário vacinal completo nas unidades gerenciadas no Contrato de Gestão.</t>
  </si>
  <si>
    <t>Proporção de gestantes que realizaram procedimentos básicos no pré-natal e puerpério nas unidades gerenciadas no Contrato de Gestão.</t>
  </si>
  <si>
    <t>Proporção de gestantes com 7 (sete) ou mais consultas de pré-natal realizada nas unidades gerenciadas pelo Contrato de Gestão</t>
  </si>
  <si>
    <t>Entrega de relatório comentado das reclamações recebidas através das diferentes auditorias e S A U, e das providências adotadas.</t>
  </si>
  <si>
    <t>Funcionamento Conselho Gestor.</t>
  </si>
  <si>
    <t>Nota:  A coluna "Realizado" deve ser preenchida com "SIM" ou "NÃO"</t>
  </si>
  <si>
    <t xml:space="preserve">                - Os campos achurados não devem ser preenchidos</t>
  </si>
  <si>
    <t xml:space="preserve">                - Os campos da pontuação serão preenchidos automaticamente.</t>
  </si>
  <si>
    <t>EM</t>
  </si>
  <si>
    <t>meta mes</t>
  </si>
  <si>
    <t>INDICADORES DE PRODUÇÃO</t>
  </si>
  <si>
    <t xml:space="preserve"> (med12h)</t>
  </si>
  <si>
    <t>PRODUÇÃO AMA-E</t>
  </si>
  <si>
    <t>Nº CONSULTA ANGIOLOGIA</t>
  </si>
  <si>
    <t>Nº CONSULTA CARDIOLOGIA</t>
  </si>
  <si>
    <t>Nº CONSULTA DERMATOLOGIA</t>
  </si>
  <si>
    <t>Nº CONSULTA ENDOCRINOLOGIA</t>
  </si>
  <si>
    <t>Nº CONSULTA GASTROENTEROLOGIA</t>
  </si>
  <si>
    <t>Nº CONSULTA NEUROLOGIA</t>
  </si>
  <si>
    <t>Nº CONSULTA ORTOPEDIA</t>
  </si>
  <si>
    <t>Nº CONSULTA PNEUMOLOGIA</t>
  </si>
  <si>
    <t>Nº CONSULTA REUMATOLOGIA</t>
  </si>
  <si>
    <t>Nº CONSULTA UROLOGIA</t>
  </si>
  <si>
    <t>sem RH</t>
  </si>
  <si>
    <t>PRODUÇÃO APOIO DIAGNÓSTICO</t>
  </si>
  <si>
    <t>Nº ECOCARDIOGRAMA COM E SEM DOPPLER</t>
  </si>
  <si>
    <t>Nº TESTE ERGOMÉTRICO</t>
  </si>
  <si>
    <t>Nº HOLTER</t>
  </si>
  <si>
    <t>Nº M.A.P.A</t>
  </si>
  <si>
    <t>Nº ELETROENCEFALOGRAFIA</t>
  </si>
  <si>
    <t>Nº ULTRASSONOGRAFIA GERAL</t>
  </si>
  <si>
    <t>Nº ULTRASSONOGRAFIA COM DOPPLER(DOPPLER VASCULAR)</t>
  </si>
  <si>
    <t>PRODUÇÃO CAPS V2</t>
  </si>
  <si>
    <t>23*</t>
  </si>
  <si>
    <t>Nº PACIENTE COM CADASTRO ATIVO CAPS (RASS)</t>
  </si>
  <si>
    <t>PRODUÇÃO CER</t>
  </si>
  <si>
    <t>Nº PACIENTE NOVO - CER</t>
  </si>
  <si>
    <t>Nº PACIENTE ACOMPANHADO PELO PROGRAM. ACOMP.PESSOA DEF.</t>
  </si>
  <si>
    <t>PRODUÇÃO EMAD</t>
  </si>
  <si>
    <t>Nº PACIENTES ATIVOS EM ATENDIMENTO DOMICILIAR</t>
  </si>
  <si>
    <t>(20h)</t>
  </si>
  <si>
    <t>PRODUÇÃO ESPECIALIDADES ODONTOLÓGICA</t>
  </si>
  <si>
    <t>Nº PROCEDIMENTO PERIO</t>
  </si>
  <si>
    <t>Nº PROCEDIMENTO CIRURGIA ORAL</t>
  </si>
  <si>
    <t>Nº PROCEDIMENTO ENDO</t>
  </si>
  <si>
    <t>Nº PROCEDIMENTO PACIENTE ESPECIAL</t>
  </si>
  <si>
    <t>Nº ATENDIMENTO SEMIO</t>
  </si>
  <si>
    <t>Nº ATENDIMENTO PROTESISTA</t>
  </si>
  <si>
    <t>Nº ATENDIMENTO ORTOPEDIA/ORTODONTIA</t>
  </si>
  <si>
    <t>na</t>
  </si>
  <si>
    <t>Nº PRÓTESE/APARELHO ENTREGUE</t>
  </si>
  <si>
    <t>20h</t>
  </si>
  <si>
    <t>PRODUÇÃO UBS</t>
  </si>
  <si>
    <t>Nº CONSULTA CLÍNICA GERAL</t>
  </si>
  <si>
    <t>Nº CONSULTA GO</t>
  </si>
  <si>
    <t>Nº CONSULTA PEDIATRA</t>
  </si>
  <si>
    <t>Nº CONSULTA PSIQUIATRA</t>
  </si>
  <si>
    <t>Nº CONSULTA CARDIO</t>
  </si>
  <si>
    <t>Nº CONSULTA PNEUMO</t>
  </si>
  <si>
    <t>Nº ATENDIMENTO INDIVIDUAL CIR.DENTISTA</t>
  </si>
  <si>
    <t>Nº PROCEDIMENTO INDIVIDUAL CIR.DENTISTA</t>
  </si>
  <si>
    <t>PRODUÇÃO UBS MISTA</t>
  </si>
  <si>
    <t>Nº EQUIPE ESF</t>
  </si>
  <si>
    <t>Nº CONSULTA MÉDICA ESF</t>
  </si>
  <si>
    <t>Nº CONSULTA ENFERMEIRO ESF</t>
  </si>
  <si>
    <t>N° VISITA DOMICILIAR AGENTE COMUNITÁRIO DE SAÚDE ESF</t>
  </si>
  <si>
    <t>5 (40h)</t>
  </si>
  <si>
    <t>Nº ATENDIMENTO INDIVIDUAL ODONTO ESF</t>
  </si>
  <si>
    <t>Nº PROCEDIMENTO INDIVIDUAL DA EQUIPE ODONTO ESF</t>
  </si>
  <si>
    <t>5 (20h)</t>
  </si>
  <si>
    <t>Nº ATENDIMENTO INDIVIDUAL ODONTO C.BÁSICA</t>
  </si>
  <si>
    <t>Nº PROCEDIMENTO INDIVIDUAL DA EQUIPE ODONTO C.BÁSICA</t>
  </si>
  <si>
    <t>PRODUÇÃO URGÊNCIA/EMERGÊNCIA COMPLEMENTAR</t>
  </si>
  <si>
    <t>82 med 12h</t>
  </si>
  <si>
    <t>Nº ATENDIMENTO URGÊNCIA C/OBS ATÉ 24 HRS</t>
  </si>
  <si>
    <t>2 med 20h</t>
  </si>
  <si>
    <t>Nº ATENDIMENTO URGÊNCIA AT.ESPECIALIZADA</t>
  </si>
  <si>
    <t>30h</t>
  </si>
  <si>
    <t>PRODUÇÃO URSI</t>
  </si>
  <si>
    <t>4 med20h</t>
  </si>
  <si>
    <t>Nº CONSULTA MÉDICA GERIATRA</t>
  </si>
  <si>
    <t>Nº CONSULTA NUTRICIONISTA</t>
  </si>
  <si>
    <t>Nº CONSULTA PSICOLOGIA</t>
  </si>
  <si>
    <t>Nº CONSULTA ENFERMEIRO URSI</t>
  </si>
  <si>
    <t>Nº CONSULTA ASSISTENTE SOCIAL URSI</t>
  </si>
  <si>
    <t>Nº CONSULTA FISIOTERAPEUTA</t>
  </si>
  <si>
    <t>Nº CONSULTA TERAPEUTA OCUPACIONAL</t>
  </si>
  <si>
    <t>17 med12h</t>
  </si>
  <si>
    <t>AMA</t>
  </si>
  <si>
    <t>Nº CONSULTA HOMEOPATA</t>
  </si>
  <si>
    <t>PACIENTE EM ACOMPANHAMENTO</t>
  </si>
  <si>
    <t>PS</t>
  </si>
  <si>
    <t>NASF</t>
  </si>
  <si>
    <t>UBS Tradicional</t>
  </si>
  <si>
    <t>Meta mês</t>
  </si>
  <si>
    <t>Saldo</t>
  </si>
  <si>
    <t xml:space="preserve">Total PS </t>
  </si>
  <si>
    <t>Total UBS</t>
  </si>
  <si>
    <t>Total NASF</t>
  </si>
  <si>
    <t>Total ESB</t>
  </si>
  <si>
    <t>Total AMA</t>
  </si>
  <si>
    <t>Valor contrato total ano</t>
  </si>
  <si>
    <t>Valor contrato mês</t>
  </si>
  <si>
    <t>Valor contrato 5%</t>
  </si>
  <si>
    <t>Valor contrato 95%/mês</t>
  </si>
  <si>
    <t>VALOR MENSAL DESCONTOS QUALIDADE (R$)</t>
  </si>
  <si>
    <t>META</t>
  </si>
  <si>
    <t>Justificativa e providências</t>
  </si>
  <si>
    <t>TOTAL CONSULTA AMA-E</t>
  </si>
  <si>
    <t>Contrato de Gestão: REDE ASSISTENCIAL DA STS VILA MARIA/VILA GUILHERME - ANO 2016</t>
  </si>
  <si>
    <t>MATRIZ DE INDICADORES DE QUALIDADE - 2015/2016</t>
  </si>
  <si>
    <t>OSS/SPDM – Associação Paulista para o Desenvolvimento da Medicina</t>
  </si>
  <si>
    <t>Clínica Médica - Diarista (30 hs)</t>
  </si>
  <si>
    <t>Pediatra - Diarista (30 hs)</t>
  </si>
  <si>
    <t>PRODUÇÃO APD</t>
  </si>
  <si>
    <t>SIM</t>
  </si>
  <si>
    <t>Trimestre</t>
  </si>
  <si>
    <t>Saldo Trimestre</t>
  </si>
  <si>
    <t xml:space="preserve"> Trimestre</t>
  </si>
  <si>
    <t>ACS (Visita Domiciliar)</t>
  </si>
  <si>
    <t xml:space="preserve">Médico Generelista (consulta) </t>
  </si>
  <si>
    <t>ACS  (40h)</t>
  </si>
  <si>
    <t>Médico Generelista (40h)</t>
  </si>
  <si>
    <t>Enfermeiro (40h)</t>
  </si>
  <si>
    <t>Enfermeiro ESF (40h)</t>
  </si>
  <si>
    <t>Cirurgião Dentista II (40h)</t>
  </si>
  <si>
    <t>ACS   (40h)</t>
  </si>
  <si>
    <t>Médico Generelista  (40h)</t>
  </si>
  <si>
    <t xml:space="preserve">Fisioterapeuta (20h) </t>
  </si>
  <si>
    <t>Psicólogo (40h)</t>
  </si>
  <si>
    <t xml:space="preserve">Educador Físico (40h) </t>
  </si>
  <si>
    <t xml:space="preserve">Médico Psiquiatra (20h) </t>
  </si>
  <si>
    <t>ACS</t>
  </si>
  <si>
    <t>Médico Generalista</t>
  </si>
  <si>
    <t>Enfermeiro  - ESF</t>
  </si>
  <si>
    <t>Pediatra</t>
  </si>
  <si>
    <t>Tocoginecologista</t>
  </si>
  <si>
    <t>ACS (40h)</t>
  </si>
  <si>
    <t>Médico Generalista (40h)</t>
  </si>
  <si>
    <t>Enfermeiro  - ESF (40h)</t>
  </si>
  <si>
    <t>Clínico Geral (20h)</t>
  </si>
  <si>
    <t>Pediatra (20h)</t>
  </si>
  <si>
    <t>Enfermeiro  (40h)</t>
  </si>
  <si>
    <t>Enfermeiro - ESF</t>
  </si>
  <si>
    <t>Clínico Geral</t>
  </si>
  <si>
    <t>Enfermeiro - ESF (40)</t>
  </si>
  <si>
    <t>Cirurgião Dentista - ESB II (procedimento)</t>
  </si>
  <si>
    <t>Clínico Geral (consulta)</t>
  </si>
  <si>
    <t>Pediatra (consulta)</t>
  </si>
  <si>
    <t>Psiquiatra (consulta)</t>
  </si>
  <si>
    <t>Assistente Social (30h)</t>
  </si>
  <si>
    <t>Fisioterapeuta (30h)</t>
  </si>
  <si>
    <t>Enfermeiro - ESF (40h)</t>
  </si>
  <si>
    <t>Fonoaudiólogo (40h)</t>
  </si>
  <si>
    <t>Cirurgião Dentista (atendimento individual) II -  UBS</t>
  </si>
  <si>
    <t>Cirurgião Dentista - ESB II (atendimento individual)</t>
  </si>
  <si>
    <t>Cirurgião Dentista II (40h) UBS</t>
  </si>
  <si>
    <t>Cirurgião Dentista - (40h)  ESB II  - UBS</t>
  </si>
  <si>
    <t>Tocoginecologista (consulta) (20h) UBS</t>
  </si>
  <si>
    <t>Pediatra (consulta) (20h) UBS</t>
  </si>
  <si>
    <t>Terapeuta Oupacional (20h)</t>
  </si>
  <si>
    <t>Cirurgião Dentista - ESF I (atendimento individual)</t>
  </si>
  <si>
    <t>Cirurgião Dentista (atendimento individual)</t>
  </si>
  <si>
    <t>Cirurgião Dentista - ESF I (procedimento)</t>
  </si>
  <si>
    <t>Psiquiatra</t>
  </si>
  <si>
    <t xml:space="preserve">Cirurgião Dentista - (40h) ESF I </t>
  </si>
  <si>
    <t>Cirurgião Dentista (20h)</t>
  </si>
  <si>
    <t>Psiquiatra (20h)</t>
  </si>
  <si>
    <t>Cirurgião Dentista - ESB I (atendimento individual)</t>
  </si>
  <si>
    <t>Cirurgião Dentista - ESB I (procedimento)</t>
  </si>
  <si>
    <t>Tocoginecologia</t>
  </si>
  <si>
    <t>Cirurgião Dentista - ESB I (40h)</t>
  </si>
  <si>
    <t>Tocoginecologia (20h)</t>
  </si>
  <si>
    <t>Médico Generalista - Saúde Indígena (40h)</t>
  </si>
  <si>
    <t>Agente Indígena de Saúde (40h)</t>
  </si>
  <si>
    <t>Enfermeiro Saúde Indígena (40h)</t>
  </si>
  <si>
    <t>Fonoaudióloga (40h)</t>
  </si>
  <si>
    <t>Educador Físico (40h)</t>
  </si>
  <si>
    <t>Fisioterapeuta (20h)</t>
  </si>
  <si>
    <t>Terapeuta Coucpacional (20h)</t>
  </si>
  <si>
    <t>Enfermeiro (consulta e VD)</t>
  </si>
  <si>
    <t>Assistente Social (Sup de equipe)</t>
  </si>
  <si>
    <t>Acompanhante de Idosos</t>
  </si>
  <si>
    <t>Médico Geriatra ou Clínico (Esp Gerontologia)</t>
  </si>
  <si>
    <t>Assistente Social (40h)</t>
  </si>
  <si>
    <t>Acompanhante de Idosos (40h)</t>
  </si>
  <si>
    <t>Médico Geriatra ou Clínico (20h)</t>
  </si>
  <si>
    <t>Aux/Técnico de Enfermagem (procedimentos)</t>
  </si>
  <si>
    <r>
      <t xml:space="preserve">                  </t>
    </r>
    <r>
      <rPr>
        <b/>
        <sz val="12"/>
        <color indexed="8"/>
        <rFont val="Trebuchet MS"/>
        <family val="2"/>
      </rPr>
      <t>REDE ASSISTENCIAL DA STS  BUTANTÃ  - ANO 2016</t>
    </r>
  </si>
  <si>
    <t>Contrato de Gestão: REDE ASSISTENCIAL DA STS VILA BUTANTÃ - ANO 2016</t>
  </si>
  <si>
    <t>REDE ASSISTENCIAL DA STS  BUTANTÃ  - ANO 2016</t>
  </si>
  <si>
    <t>Contrato de Gestão: REDE ASSISTENCIAL DA STS VILA BUTANTÃ - ANO 2015/2016</t>
  </si>
  <si>
    <t>Cirurgia Geral (consulta)</t>
  </si>
  <si>
    <t>Cirurgia Vascular (consulta)</t>
  </si>
  <si>
    <t>Oftalmologia (consulta)</t>
  </si>
  <si>
    <t>Ortopedia (consulta)</t>
  </si>
  <si>
    <t>Otorrinolaringologia (consulta)</t>
  </si>
  <si>
    <t>Proctologia (consulta)</t>
  </si>
  <si>
    <t>Urologia (consulta)</t>
  </si>
  <si>
    <t>Cirurgia</t>
  </si>
  <si>
    <t>Ultrassom Geral</t>
  </si>
  <si>
    <t>Ecocardiograma</t>
  </si>
  <si>
    <t>Eletrocardiograma</t>
  </si>
  <si>
    <t>Holter</t>
  </si>
  <si>
    <t>Mapa</t>
  </si>
  <si>
    <t>Teste Ergométrico</t>
  </si>
  <si>
    <t>Avaliação Urodinâmica Completa</t>
  </si>
  <si>
    <t>Nasofibroscopia</t>
  </si>
  <si>
    <t>US Doppler Vascular</t>
  </si>
  <si>
    <t>1 Trimestre</t>
  </si>
  <si>
    <t>Saldo 1 Trimestre</t>
  </si>
  <si>
    <t>ESF/MISTA</t>
  </si>
  <si>
    <t>Psiquiatra (consulta) (20h) UBS</t>
  </si>
  <si>
    <t>Cirurgião Dentista (24hs)</t>
  </si>
  <si>
    <t>Pediatra (12hs)</t>
  </si>
  <si>
    <t>Clínico Geral (12hs)</t>
  </si>
  <si>
    <t>Clínica Cirúgica (12hs)</t>
  </si>
  <si>
    <t>ACS (40hs)</t>
  </si>
  <si>
    <t>Médico Generalista (40hs)</t>
  </si>
  <si>
    <t>Enfermeiro - ESF (40hs)</t>
  </si>
  <si>
    <t>Clínico Geral (20hs)</t>
  </si>
  <si>
    <t>Tocoginecologista (20hs)</t>
  </si>
  <si>
    <t>Pediatra (20hs)</t>
  </si>
  <si>
    <t>Psiquiatra (20hs)</t>
  </si>
  <si>
    <t>Cirurgião Dentista II (procedimeto individual)</t>
  </si>
  <si>
    <t>Cirurgião Dentista II (40hs)</t>
  </si>
  <si>
    <t>Assistente Social (30hs)</t>
  </si>
  <si>
    <t>Enfermeiro (40hs)</t>
  </si>
  <si>
    <t>Fisioterapeuta (30hs)</t>
  </si>
  <si>
    <t>Terapeuta Ocupacional (20h)</t>
  </si>
  <si>
    <t>Clinico Geral (consulta) (20h) UBS</t>
  </si>
  <si>
    <t>Ortopedia (12hs)</t>
  </si>
  <si>
    <t>Clínico Cirurgica - (12hs)</t>
  </si>
  <si>
    <t xml:space="preserve">Pediatra (12hs) </t>
  </si>
  <si>
    <t xml:space="preserve">Clínica Médica (12hs) </t>
  </si>
  <si>
    <t>Médico Clínico (12hs)</t>
  </si>
  <si>
    <t>Terapeuta Ocupacional (30hs) UBS</t>
  </si>
  <si>
    <t>Nutricionista (40hs) UBS</t>
  </si>
  <si>
    <t>Fonoaudiologo (40hs) UBS</t>
  </si>
  <si>
    <t>Psicólogo (40hs) UBS</t>
  </si>
  <si>
    <t>Fisioterapeuta (30hs) UBS</t>
  </si>
  <si>
    <t>Enfermeiro (40hs) UBS</t>
  </si>
  <si>
    <t>Assistente Social (30hs) UBS</t>
  </si>
  <si>
    <t>Tocoginecologista (20hs) UBS</t>
  </si>
  <si>
    <t>Psiquiatra (20hs) UBS</t>
  </si>
  <si>
    <t>Pediatra (20hs) UBS</t>
  </si>
  <si>
    <t>Clinico (20hs) UBS</t>
  </si>
  <si>
    <t>Cirurgião Dentista (20hs) UBS</t>
  </si>
  <si>
    <t>Cirurgião Dentista (40hs) ESB</t>
  </si>
  <si>
    <t xml:space="preserve">Enfermeiro - ESF (40hs) </t>
  </si>
  <si>
    <t>Médico Generelista ESF (40hs)</t>
  </si>
  <si>
    <t>ACS  - ESF (40hs)</t>
  </si>
  <si>
    <t>Assistente Social (30hs) NASF</t>
  </si>
  <si>
    <t>Fisioterapeuta (20hs) NASF</t>
  </si>
  <si>
    <t>Psiquiatra (20hs) NASF</t>
  </si>
  <si>
    <t>Nutricionista (40hs) NASF</t>
  </si>
  <si>
    <t>Psicólogo (40hs) NASF</t>
  </si>
  <si>
    <t>Terapeuta Ocupacional (20hs) NASF</t>
  </si>
  <si>
    <t>Fonoaudiólogo (40hs) NASF</t>
  </si>
  <si>
    <t>Pediatra (20hss) UBS</t>
  </si>
  <si>
    <t>Atendimento de Urgencia</t>
  </si>
  <si>
    <t>Atendimento Com Observação</t>
  </si>
  <si>
    <t>CONSOLIDADO</t>
  </si>
  <si>
    <t>Meta Mês</t>
  </si>
  <si>
    <t>Total Acumulado</t>
  </si>
  <si>
    <t>Total Consultas Ambulatoriais (Hora Certa)</t>
  </si>
  <si>
    <t>Total de Cirurgias (Hora Certa)</t>
  </si>
  <si>
    <t>Total de Consulta Ambulatoriais (UBS's)</t>
  </si>
  <si>
    <t>Total Consultas Ambulatóriais (ESF)</t>
  </si>
  <si>
    <t>Total de Atendimentos Odontológicos (UBS's)</t>
  </si>
  <si>
    <t>Total de Atendimentos Odontológicos (ESF)</t>
  </si>
  <si>
    <t>Total Geral UBS/ESF/AMAE</t>
  </si>
  <si>
    <t>Total de Visitas ACS (ESF)</t>
  </si>
  <si>
    <t>Total de Procedimentos Odontológicos (UBS's)</t>
  </si>
  <si>
    <t>Total de Procedimentos Odontológicos (ESF)</t>
  </si>
  <si>
    <t>Total Outros Indicadores</t>
  </si>
  <si>
    <t>Total Exames Realizados (SADT)</t>
  </si>
  <si>
    <t>Total SADT</t>
  </si>
  <si>
    <t>Dermatologia - (consulta)</t>
  </si>
  <si>
    <t>JAN</t>
  </si>
  <si>
    <t>FEV</t>
  </si>
  <si>
    <t>MAR</t>
  </si>
  <si>
    <t>ABR</t>
  </si>
  <si>
    <t>MAI</t>
  </si>
  <si>
    <t>JUN</t>
  </si>
  <si>
    <t>% Acumulado</t>
  </si>
  <si>
    <t>Clínico Geral (Diarista) (20h)</t>
  </si>
  <si>
    <t>Pediatra (Diarista) (20h)</t>
  </si>
  <si>
    <t>Atendimento Ortopedia</t>
  </si>
  <si>
    <t>EQUIPE MÍNIMA -  UBS VILA DALVA – MISTA -  2018</t>
  </si>
  <si>
    <t>EQUIPE MINÍMA - UBS JARDIM BOA VISTA - MISTA – 2018</t>
  </si>
  <si>
    <t>EQUIPE MÍNIMA - ATENÇÃO BÁSICA - UBS JARDIM D´ ABRIL - 5 ESF+ 1 ESB MODALIDADE II – 2018</t>
  </si>
  <si>
    <t>EQUIPE MINÍMA -  ATENÇÃO BÁSICA - UBS JARDIM D´ ABRIL - NASF  –  2018</t>
  </si>
  <si>
    <t>EQUIPE MÍNIMA - ATENÇÃO BÁSICA - UBS JARDIM JAQUELINE ESF 2018</t>
  </si>
  <si>
    <t>EQUIPE MINÍMA - UBS MALTA CARDOSO - MISTA – 2018</t>
  </si>
  <si>
    <t>EQUIPE MINÍMA -  ATENÇÃO BÁSICA - UBS MALTA CARDOSO - NASF  –  2018</t>
  </si>
  <si>
    <t>EQUIPE MINÍMA -  UBS REAL PARQUE –  MISTA - 2018</t>
  </si>
  <si>
    <t>EQUIPE MINÍMA -  UBS SÃO REMO –  MISTA - 2018</t>
  </si>
  <si>
    <t>EQUIPE MÍNIMA - AMA/ UBS VILA SONIA - TRADICIONAL – 2018</t>
  </si>
  <si>
    <t>EQUIPE MINIMA - AMA VILA SONIA– 2018</t>
  </si>
  <si>
    <t>EQUIPE MINÍMA - UBS PAULO VI - MISTA –  2018</t>
  </si>
  <si>
    <t>EQUIPE MINÍMA -  ATENÇÃO BÁSICA - UBS PAULO VI - NASF  –  2018</t>
  </si>
  <si>
    <t>PRODUÇÃO - AMA/ UBS SÃO JORGE - MISTA – 2018</t>
  </si>
  <si>
    <t>EQUIPE MÍNIMA - AMA/ UBS SÃO JORGE - MISTA – 2018</t>
  </si>
  <si>
    <t>EQUIPE MINIMA - AMA SÃO JORGE – 2018</t>
  </si>
  <si>
    <t>EQUIPE MÍNIMA - PSM BANDEIRANTES - DR CAETANO VIRGILIO NERRO -  2018</t>
  </si>
  <si>
    <t>PRODUÇÃO - SERVIÇOS CIRÚRGICOS  DO HD - REDE HORA CERTA – 2018</t>
  </si>
  <si>
    <t>AGO</t>
  </si>
  <si>
    <t>SET</t>
  </si>
  <si>
    <t>OUT</t>
  </si>
  <si>
    <t>NOV</t>
  </si>
  <si>
    <t>JUL</t>
  </si>
  <si>
    <t>DEZ</t>
  </si>
  <si>
    <t>Espirometria</t>
  </si>
  <si>
    <t>Procedimentos</t>
  </si>
  <si>
    <t>Assitente Social (30h)</t>
  </si>
  <si>
    <t>Fonoaudiólogo (30h)</t>
  </si>
  <si>
    <t>EQUIPE MÍNIMA - ATENÇÃO BÁSICA - UBS RIO PEQUENO 2018</t>
  </si>
  <si>
    <t>Médico Clínico (20hs)</t>
  </si>
  <si>
    <t>Médico Tocoginecologista (20h)</t>
  </si>
  <si>
    <t>Médico Pediatra (20h)</t>
  </si>
  <si>
    <t>Enfermeiro (30h)</t>
  </si>
  <si>
    <t>Tocoginecologista (consulta) (24h) UBS</t>
  </si>
  <si>
    <t>Pediatra (consulta) (24h) UBS</t>
  </si>
  <si>
    <t>EQUIPE MINÍMA -  UBS JD COLOMBO - 2018</t>
  </si>
  <si>
    <t>Cirurgião Protesista (30h)</t>
  </si>
  <si>
    <t>ASB (30h)</t>
  </si>
  <si>
    <t>Cirurgião Protesista ((30h)</t>
  </si>
  <si>
    <t>EQUIPE MINÍMA -  ATENÇÃO BÁSICA - UBS BOA VISTA - NASF  –  2018</t>
  </si>
  <si>
    <t>EQUIPE MINÍMA -  ATENÇÃO BÁSICA - UBSSÃO JORGE - NASF  –  2018</t>
  </si>
  <si>
    <t>Farmacêutico (40h)</t>
  </si>
  <si>
    <t>ABS (40H)</t>
  </si>
  <si>
    <t>TSB (40H)</t>
  </si>
  <si>
    <t>Fonoaudióloga (30h)</t>
  </si>
  <si>
    <t>Nutricionista (30h)</t>
  </si>
  <si>
    <t>Farmacêutico (40)</t>
  </si>
  <si>
    <t>ASB (40H)</t>
  </si>
  <si>
    <t>ASB (40h)</t>
  </si>
  <si>
    <t>TSB (40h)</t>
  </si>
  <si>
    <t xml:space="preserve">Cirurgião Dentista - ESB II  (atendimento individual) </t>
  </si>
  <si>
    <t>Cirurgião Dentista (40h)  - ESB II</t>
  </si>
  <si>
    <t xml:space="preserve">Cirugião Dentista - (40h) ESB I </t>
  </si>
  <si>
    <t>TSB (30h)</t>
  </si>
  <si>
    <t>Cirurgião Dentista I (atendimento i ndividual)</t>
  </si>
  <si>
    <t>Cirurgião Dentista I (prodecimento individual)</t>
  </si>
  <si>
    <t>Cirurgião Dentista I (40hs)</t>
  </si>
  <si>
    <t xml:space="preserve">Médico Clínico (consulta) </t>
  </si>
  <si>
    <t xml:space="preserve">Médico Tocoginecologia (consulta) </t>
  </si>
  <si>
    <t>Médico Clínico (20h)</t>
  </si>
  <si>
    <t>Médico Tocoginecologia (20h)</t>
  </si>
  <si>
    <t>Tocoginecologista (consulta)</t>
  </si>
  <si>
    <t>ASB (20h)</t>
  </si>
  <si>
    <t>EQUIPE MINÍMA -  ATENÇÃO BÁSICA - UBS JD COLOMBO - NASF  –  2018</t>
  </si>
  <si>
    <t>EQUIPE MÍNIMA - PAI/ UBS BUTANTA – 2018</t>
  </si>
  <si>
    <t>Cirurgião Dentista (procedimento)</t>
  </si>
  <si>
    <t>Farmacêutico ((40h)</t>
  </si>
  <si>
    <t>Médico Generalista (40h) MAIS MEDICO</t>
  </si>
  <si>
    <t>EQUIPE MINIMA - REDE HORA CERTA– 2018</t>
  </si>
  <si>
    <t>Supervisor de Equipe</t>
  </si>
  <si>
    <t>Coordenador Médico</t>
  </si>
  <si>
    <t>Cirurgião Dentista AB (20h)</t>
  </si>
  <si>
    <t>Histeroscopia</t>
  </si>
  <si>
    <t>Nº de Proteses Entregues</t>
  </si>
  <si>
    <t>Colposcopia</t>
  </si>
  <si>
    <t>Colonoscopia/ Endoscopia Digestiva Alta</t>
  </si>
  <si>
    <t>Cirurgião Dentista I (atendimento individual)</t>
  </si>
  <si>
    <t>Psicólogo (40H)</t>
  </si>
  <si>
    <t xml:space="preserve">Farmacêutico (40h) </t>
  </si>
  <si>
    <r>
      <t>Cirurgião Dentista I</t>
    </r>
    <r>
      <rPr>
        <i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(</t>
    </r>
    <r>
      <rPr>
        <sz val="12"/>
        <rFont val="Arial"/>
        <family val="2"/>
      </rPr>
      <t>40hs)</t>
    </r>
  </si>
  <si>
    <t xml:space="preserve">Médico Psiquiatra </t>
  </si>
  <si>
    <t>Cirurgião Dentista II (procedimento) UBS</t>
  </si>
  <si>
    <t xml:space="preserve">Cirurgião Dentista II (atendimento individual) </t>
  </si>
  <si>
    <t>Médico Psiquiatrta (20h)</t>
  </si>
  <si>
    <t>Tocoginecologista (20h)</t>
  </si>
  <si>
    <t>REDE ASSISTENCIAL DA STS  BUTANTÃ  - ANO 2019</t>
  </si>
  <si>
    <t>Consulta Mastologista</t>
  </si>
  <si>
    <t>Biópsias/Mama</t>
  </si>
  <si>
    <t>Nodulectomias</t>
  </si>
  <si>
    <t xml:space="preserve">Cirurgião dentista - ESB I AB(atendimento individual) </t>
  </si>
  <si>
    <t>Cirugião Dentista - ESB I       AB              ( procedimento)</t>
  </si>
  <si>
    <t>Clínico Geral (Diarista) (36h)</t>
  </si>
  <si>
    <t>Supervisor de Equipe (24hs)</t>
  </si>
  <si>
    <t>Enfermeiro usb (40h)</t>
  </si>
  <si>
    <t>PRODUÇÃO - UBS JD COLOMBO – 2019</t>
  </si>
  <si>
    <t>PRODUÇÃO - ATENÇÃO BÁSICA - UBS RIO PEQUENO 2019</t>
  </si>
  <si>
    <t>PRODUÇÃO -  UBS VILA DALVA – MISTA - 2019</t>
  </si>
  <si>
    <t>PRODUÇÃO - ATENÇÃO BÁSICA - UBS JARDIM D´ ABRIL - 5 ESF+ 1 ESB MODALIDADE II – 2019</t>
  </si>
  <si>
    <t>PRODUÇÃO - ATENÇÃO BÁSICA - UBS JARDIM JAQUELINE ESF 2019</t>
  </si>
  <si>
    <t>PRODUÇÃO - UBS MALTA CARDOSO - MISTA –  2019</t>
  </si>
  <si>
    <t>PRODUÇÃO - UBS REAL PARQUE - MISTA – 2019</t>
  </si>
  <si>
    <t>PRODUÇÃO - UBS SÃO REMO - MISTA – 2019</t>
  </si>
  <si>
    <t>PRODUÇÃO - UBS JARDIM BOA VISTA - MISTA – 2019</t>
  </si>
  <si>
    <t>PRODUÇÃO - AMA/ UBS VILA SONIA - TRADICIONAL –  2019</t>
  </si>
  <si>
    <t>PRODUÇÃO - AMA/ UBS PAULO VI - MISTA –  2019</t>
  </si>
  <si>
    <t>PRODUÇÃO - AMA/ UBS SÃO JORGE - MISTA – 2019</t>
  </si>
  <si>
    <t>PRODUÇÃO - PSM BANDEIRANTES - DR CAETANO VIRGILIO NERRO -  2019</t>
  </si>
  <si>
    <t>PRODUÇÃO - PAI/UBS BUTANTA – 2019</t>
  </si>
  <si>
    <t>PRODUÇÃO - SERVIÇOS CIRÚRGICOS  DO HD - REDE HORA CERTA – 2019</t>
  </si>
  <si>
    <t>PRODUÇÃO - SERVIÇOS DE APOIO MDIAGNÓSTICO E TERAPÊUTICO - HD HORA CERTA - 2019</t>
  </si>
  <si>
    <t>Cirurgião Dentista II (atendimento individual) juliano</t>
  </si>
  <si>
    <t>s/ meta</t>
  </si>
  <si>
    <t>PRODUÇÃO - PSM BANDEIRANTES - DR CAETANO VIRGILIO NETTO -  2019</t>
  </si>
  <si>
    <t>TOTAL DE IDOSOS EM ACOMPANHAMENTO</t>
  </si>
  <si>
    <t>Médico Pediatra (consulta)</t>
  </si>
  <si>
    <t>Cirurgião Dentista II (atendimento individual) Camila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</si>
</sst>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#,##0_ ;[Red]\-#,##0\ "/>
    <numFmt numFmtId="167" formatCode="#,##0.0"/>
  </numFmts>
  <fonts count="4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indexed="8"/>
      <name val="Trebuchet MS"/>
      <family val="2"/>
    </font>
    <font>
      <b/>
      <i/>
      <sz val="9"/>
      <name val="Arial"/>
      <family val="2"/>
    </font>
    <font>
      <b/>
      <sz val="12"/>
      <color rgb="FF000000"/>
      <name val="Trebuchet MS"/>
      <family val="2"/>
    </font>
    <font>
      <i/>
      <sz val="9"/>
      <name val="Arial"/>
      <family val="2"/>
    </font>
    <font>
      <b/>
      <u/>
      <sz val="12"/>
      <color rgb="FFFF0000"/>
      <name val="Arial"/>
      <family val="2"/>
    </font>
    <font>
      <sz val="11"/>
      <color theme="1"/>
      <name val="Times New Roman"/>
      <family val="2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1"/>
      <name val="Calibri"/>
      <family val="2"/>
      <scheme val="minor"/>
    </font>
    <font>
      <b/>
      <sz val="8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color rgb="FF000000"/>
      <name val="Arial"/>
      <family val="2"/>
    </font>
    <font>
      <sz val="11"/>
      <color theme="1"/>
      <name val="Arial"/>
      <family val="2"/>
    </font>
    <font>
      <sz val="12"/>
      <color rgb="FFFF000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i/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51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/>
        <bgColor indexed="31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rgb="FFFFFFCC"/>
        <bgColor indexed="9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51"/>
      </patternFill>
    </fill>
    <fill>
      <patternFill patternType="solid">
        <fgColor rgb="FFFFFF99"/>
        <bgColor indexed="3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21">
    <border>
      <left/>
      <right/>
      <top/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58"/>
      </left>
      <right style="thin">
        <color indexed="58"/>
      </right>
      <top/>
      <bottom style="thin">
        <color indexed="5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58"/>
      </left>
      <right style="thin">
        <color indexed="58"/>
      </right>
      <top/>
      <bottom style="medium">
        <color auto="1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58"/>
      </left>
      <right style="thin">
        <color indexed="58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58"/>
      </right>
      <top/>
      <bottom/>
      <diagonal/>
    </border>
    <border>
      <left style="medium">
        <color indexed="64"/>
      </left>
      <right style="thin">
        <color indexed="5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58"/>
      </left>
      <right style="thin">
        <color indexed="5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58"/>
      </right>
      <top/>
      <bottom style="thin">
        <color indexed="58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58"/>
      </left>
      <right style="thin">
        <color indexed="58"/>
      </right>
      <top/>
      <bottom style="medium">
        <color auto="1"/>
      </bottom>
      <diagonal/>
    </border>
    <border>
      <left style="medium">
        <color indexed="64"/>
      </left>
      <right style="thin">
        <color indexed="58"/>
      </right>
      <top/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medium">
        <color indexed="64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medium">
        <color indexed="64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/>
      <diagonal/>
    </border>
    <border>
      <left style="medium">
        <color indexed="64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medium">
        <color indexed="64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medium">
        <color indexed="64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medium">
        <color indexed="64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medium">
        <color indexed="64"/>
      </left>
      <right style="thin">
        <color indexed="58"/>
      </right>
      <top style="thin">
        <color indexed="64"/>
      </top>
      <bottom/>
      <diagonal/>
    </border>
    <border>
      <left style="thin">
        <color indexed="58"/>
      </left>
      <right style="thin">
        <color indexed="58"/>
      </right>
      <top style="thin">
        <color indexed="64"/>
      </top>
      <bottom/>
      <diagonal/>
    </border>
    <border>
      <left style="medium">
        <color indexed="64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medium">
        <color indexed="64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medium">
        <color indexed="64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medium">
        <color indexed="64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medium">
        <color indexed="64"/>
      </left>
      <right style="thin">
        <color indexed="58"/>
      </right>
      <top style="thin">
        <color indexed="64"/>
      </top>
      <bottom style="double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58"/>
      </left>
      <right style="thin">
        <color indexed="58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58"/>
      </left>
      <right style="thin">
        <color indexed="58"/>
      </right>
      <top/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double">
        <color auto="1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auto="1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8"/>
      </right>
      <top/>
      <bottom/>
      <diagonal/>
    </border>
    <border>
      <left style="thin">
        <color indexed="58"/>
      </left>
      <right/>
      <top/>
      <bottom/>
      <diagonal/>
    </border>
    <border>
      <left/>
      <right style="thin">
        <color indexed="58"/>
      </right>
      <top/>
      <bottom style="medium">
        <color auto="1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/>
      <diagonal/>
    </border>
    <border>
      <left style="medium">
        <color indexed="64"/>
      </left>
      <right style="thin">
        <color indexed="58"/>
      </right>
      <top style="thin">
        <color indexed="64"/>
      </top>
      <bottom/>
      <diagonal/>
    </border>
    <border>
      <left style="thin">
        <color indexed="58"/>
      </left>
      <right style="thin">
        <color indexed="5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5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58"/>
      </top>
      <bottom style="thin">
        <color indexed="58"/>
      </bottom>
      <diagonal/>
    </border>
    <border>
      <left style="thin">
        <color indexed="58"/>
      </left>
      <right/>
      <top style="thin">
        <color indexed="58"/>
      </top>
      <bottom style="thin">
        <color indexed="58"/>
      </bottom>
      <diagonal/>
    </border>
    <border>
      <left/>
      <right style="thin">
        <color indexed="58"/>
      </right>
      <top/>
      <bottom style="thin">
        <color indexed="58"/>
      </bottom>
      <diagonal/>
    </border>
    <border>
      <left/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theme="1"/>
      </bottom>
      <diagonal/>
    </border>
    <border>
      <left style="thin">
        <color indexed="58"/>
      </left>
      <right style="thin">
        <color indexed="58"/>
      </right>
      <top style="thin">
        <color theme="1"/>
      </top>
      <bottom style="thin">
        <color theme="1"/>
      </bottom>
      <diagonal/>
    </border>
    <border>
      <left style="thin">
        <color indexed="58"/>
      </left>
      <right style="thin">
        <color indexed="58"/>
      </right>
      <top style="thin">
        <color theme="1"/>
      </top>
      <bottom style="medium">
        <color theme="1"/>
      </bottom>
      <diagonal/>
    </border>
    <border>
      <left style="thin">
        <color indexed="5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58"/>
      </right>
      <top style="medium">
        <color indexed="64"/>
      </top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64"/>
      </top>
      <bottom/>
      <diagonal/>
    </border>
    <border>
      <left style="medium">
        <color indexed="64"/>
      </left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58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58"/>
      </left>
      <right style="thin">
        <color indexed="64"/>
      </right>
      <top style="double">
        <color indexed="64"/>
      </top>
      <bottom/>
      <diagonal/>
    </border>
    <border>
      <left style="thin">
        <color indexed="58"/>
      </left>
      <right style="thin">
        <color indexed="64"/>
      </right>
      <top/>
      <bottom/>
      <diagonal/>
    </border>
    <border>
      <left style="thin">
        <color indexed="5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thin">
        <color theme="1"/>
      </top>
      <bottom/>
      <diagonal/>
    </border>
    <border>
      <left style="medium">
        <color indexed="64"/>
      </left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5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58"/>
      </left>
      <right/>
      <top style="thin">
        <color indexed="5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/>
      <top/>
      <bottom style="thin">
        <color indexed="5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8"/>
      </left>
      <right style="thin">
        <color indexed="5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/>
      <bottom style="medium">
        <color indexed="64"/>
      </bottom>
      <diagonal/>
    </border>
    <border>
      <left style="thin">
        <color indexed="58"/>
      </left>
      <right/>
      <top style="thin">
        <color indexed="58"/>
      </top>
      <bottom style="thin">
        <color indexed="58"/>
      </bottom>
      <diagonal/>
    </border>
    <border>
      <left style="thin">
        <color indexed="58"/>
      </left>
      <right/>
      <top/>
      <bottom/>
      <diagonal/>
    </border>
    <border>
      <left/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 style="thin">
        <color indexed="58"/>
      </right>
      <top style="thin">
        <color indexed="58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8"/>
      </right>
      <top style="medium">
        <color indexed="64"/>
      </top>
      <bottom style="medium">
        <color indexed="64"/>
      </bottom>
      <diagonal/>
    </border>
    <border>
      <left style="thin">
        <color indexed="58"/>
      </left>
      <right style="thin">
        <color indexed="5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58"/>
      </left>
      <right style="thin">
        <color indexed="58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6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</cellStyleXfs>
  <cellXfs count="1006">
    <xf numFmtId="0" fontId="0" fillId="0" borderId="0" xfId="0"/>
    <xf numFmtId="3" fontId="3" fillId="0" borderId="6" xfId="1" applyNumberFormat="1" applyFont="1" applyBorder="1" applyAlignment="1">
      <alignment horizontal="center" wrapText="1"/>
    </xf>
    <xf numFmtId="3" fontId="4" fillId="4" borderId="3" xfId="1" applyNumberFormat="1" applyFont="1" applyFill="1" applyBorder="1" applyAlignment="1" applyProtection="1">
      <alignment horizontal="center" vertical="center" wrapText="1"/>
      <protection locked="0"/>
    </xf>
    <xf numFmtId="164" fontId="6" fillId="3" borderId="3" xfId="1" applyNumberFormat="1" applyFont="1" applyFill="1" applyBorder="1" applyAlignment="1">
      <alignment horizontal="center" vertical="center" wrapText="1"/>
    </xf>
    <xf numFmtId="164" fontId="6" fillId="7" borderId="3" xfId="1" applyNumberFormat="1" applyFont="1" applyFill="1" applyBorder="1" applyAlignment="1">
      <alignment horizontal="center" vertical="center" wrapText="1"/>
    </xf>
    <xf numFmtId="0" fontId="9" fillId="0" borderId="0" xfId="1" applyFont="1" applyAlignment="1">
      <alignment vertical="center" wrapText="1"/>
    </xf>
    <xf numFmtId="0" fontId="10" fillId="0" borderId="0" xfId="4"/>
    <xf numFmtId="0" fontId="13" fillId="0" borderId="0" xfId="4" applyFont="1" applyAlignment="1">
      <alignment horizontal="left" vertical="center" wrapText="1"/>
    </xf>
    <xf numFmtId="0" fontId="13" fillId="0" borderId="0" xfId="4" applyFont="1"/>
    <xf numFmtId="164" fontId="8" fillId="3" borderId="3" xfId="1" applyNumberFormat="1" applyFont="1" applyFill="1" applyBorder="1" applyAlignment="1">
      <alignment horizontal="center" vertical="center" wrapText="1"/>
    </xf>
    <xf numFmtId="164" fontId="8" fillId="7" borderId="3" xfId="1" applyNumberFormat="1" applyFont="1" applyFill="1" applyBorder="1" applyAlignment="1">
      <alignment horizontal="center" vertical="center" wrapText="1"/>
    </xf>
    <xf numFmtId="164" fontId="8" fillId="9" borderId="3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1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8" fillId="0" borderId="0" xfId="0" applyFont="1"/>
    <xf numFmtId="0" fontId="0" fillId="0" borderId="0" xfId="0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164" fontId="8" fillId="3" borderId="11" xfId="1" applyNumberFormat="1" applyFont="1" applyFill="1" applyBorder="1" applyAlignment="1">
      <alignment horizontal="center" vertical="center" wrapText="1"/>
    </xf>
    <xf numFmtId="164" fontId="8" fillId="7" borderId="11" xfId="1" applyNumberFormat="1" applyFont="1" applyFill="1" applyBorder="1" applyAlignment="1">
      <alignment horizontal="center" vertical="center" wrapText="1"/>
    </xf>
    <xf numFmtId="0" fontId="0" fillId="14" borderId="11" xfId="0" applyFill="1" applyBorder="1" applyAlignment="1">
      <alignment vertical="center" wrapText="1"/>
    </xf>
    <xf numFmtId="0" fontId="0" fillId="14" borderId="11" xfId="0" applyFill="1" applyBorder="1" applyAlignment="1">
      <alignment horizontal="left" vertical="center" wrapText="1"/>
    </xf>
    <xf numFmtId="0" fontId="4" fillId="0" borderId="21" xfId="1" applyFont="1" applyBorder="1" applyAlignment="1">
      <alignment vertical="center"/>
    </xf>
    <xf numFmtId="17" fontId="19" fillId="0" borderId="28" xfId="0" applyNumberFormat="1" applyFont="1" applyBorder="1" applyAlignment="1">
      <alignment horizontal="center" vertical="center" wrapText="1"/>
    </xf>
    <xf numFmtId="17" fontId="19" fillId="0" borderId="29" xfId="0" applyNumberFormat="1" applyFont="1" applyBorder="1" applyAlignment="1">
      <alignment horizontal="center" vertical="center" wrapText="1"/>
    </xf>
    <xf numFmtId="17" fontId="19" fillId="0" borderId="30" xfId="0" applyNumberFormat="1" applyFont="1" applyBorder="1" applyAlignment="1">
      <alignment horizontal="center" vertical="center" wrapText="1"/>
    </xf>
    <xf numFmtId="17" fontId="19" fillId="4" borderId="31" xfId="0" applyNumberFormat="1" applyFont="1" applyFill="1" applyBorder="1" applyAlignment="1">
      <alignment horizontal="center" vertical="center" wrapText="1"/>
    </xf>
    <xf numFmtId="17" fontId="19" fillId="4" borderId="32" xfId="0" applyNumberFormat="1" applyFont="1" applyFill="1" applyBorder="1" applyAlignment="1">
      <alignment horizontal="center" vertical="center" wrapText="1"/>
    </xf>
    <xf numFmtId="0" fontId="17" fillId="0" borderId="13" xfId="0" applyFont="1" applyBorder="1"/>
    <xf numFmtId="0" fontId="3" fillId="0" borderId="34" xfId="1" applyFont="1" applyBorder="1"/>
    <xf numFmtId="0" fontId="0" fillId="4" borderId="11" xfId="0" applyFill="1" applyBorder="1" applyAlignment="1">
      <alignment horizontal="left" vertical="center" wrapText="1"/>
    </xf>
    <xf numFmtId="3" fontId="3" fillId="2" borderId="38" xfId="1" applyNumberFormat="1" applyFont="1" applyFill="1" applyBorder="1" applyAlignment="1">
      <alignment horizontal="center" vertical="center" wrapText="1"/>
    </xf>
    <xf numFmtId="3" fontId="4" fillId="4" borderId="38" xfId="1" applyNumberFormat="1" applyFont="1" applyFill="1" applyBorder="1" applyAlignment="1" applyProtection="1">
      <alignment horizontal="center" vertical="center" wrapText="1"/>
      <protection locked="0"/>
    </xf>
    <xf numFmtId="3" fontId="3" fillId="0" borderId="38" xfId="1" applyNumberFormat="1" applyFont="1" applyBorder="1" applyAlignment="1">
      <alignment horizontal="center" wrapText="1"/>
    </xf>
    <xf numFmtId="3" fontId="3" fillId="2" borderId="41" xfId="1" applyNumberFormat="1" applyFont="1" applyFill="1" applyBorder="1" applyAlignment="1">
      <alignment horizontal="center" vertical="center" wrapText="1"/>
    </xf>
    <xf numFmtId="164" fontId="6" fillId="3" borderId="38" xfId="1" applyNumberFormat="1" applyFont="1" applyFill="1" applyBorder="1" applyAlignment="1">
      <alignment horizontal="center" vertical="center" wrapText="1"/>
    </xf>
    <xf numFmtId="164" fontId="6" fillId="7" borderId="38" xfId="1" applyNumberFormat="1" applyFont="1" applyFill="1" applyBorder="1" applyAlignment="1">
      <alignment horizontal="center" vertical="center" wrapText="1"/>
    </xf>
    <xf numFmtId="3" fontId="4" fillId="0" borderId="43" xfId="1" applyNumberFormat="1" applyFont="1" applyBorder="1" applyAlignment="1" applyProtection="1">
      <alignment horizontal="center" vertical="center" wrapText="1"/>
      <protection locked="0"/>
    </xf>
    <xf numFmtId="0" fontId="3" fillId="8" borderId="46" xfId="1" applyFont="1" applyFill="1" applyBorder="1" applyAlignment="1">
      <alignment horizontal="center" vertical="center"/>
    </xf>
    <xf numFmtId="0" fontId="3" fillId="2" borderId="49" xfId="1" applyFont="1" applyFill="1" applyBorder="1" applyAlignment="1">
      <alignment horizontal="center" vertical="center" wrapText="1"/>
    </xf>
    <xf numFmtId="3" fontId="4" fillId="0" borderId="83" xfId="1" applyNumberFormat="1" applyFont="1" applyBorder="1" applyAlignment="1" applyProtection="1">
      <alignment horizontal="center" vertical="center" wrapText="1"/>
      <protection locked="0"/>
    </xf>
    <xf numFmtId="0" fontId="3" fillId="8" borderId="92" xfId="1" applyFont="1" applyFill="1" applyBorder="1" applyAlignment="1">
      <alignment horizontal="center" vertical="center"/>
    </xf>
    <xf numFmtId="0" fontId="3" fillId="10" borderId="92" xfId="1" applyFont="1" applyFill="1" applyBorder="1" applyAlignment="1">
      <alignment horizontal="center" vertical="center"/>
    </xf>
    <xf numFmtId="0" fontId="3" fillId="6" borderId="92" xfId="1" applyFont="1" applyFill="1" applyBorder="1" applyAlignment="1">
      <alignment horizontal="center" vertical="center"/>
    </xf>
    <xf numFmtId="0" fontId="4" fillId="0" borderId="93" xfId="1" applyFont="1" applyBorder="1" applyAlignment="1">
      <alignment vertical="center"/>
    </xf>
    <xf numFmtId="164" fontId="6" fillId="9" borderId="38" xfId="1" applyNumberFormat="1" applyFont="1" applyFill="1" applyBorder="1" applyAlignment="1">
      <alignment horizontal="center" vertical="center" wrapText="1"/>
    </xf>
    <xf numFmtId="165" fontId="10" fillId="12" borderId="96" xfId="4" applyNumberFormat="1" applyFill="1" applyBorder="1" applyAlignment="1">
      <alignment horizontal="left" vertical="center"/>
    </xf>
    <xf numFmtId="165" fontId="10" fillId="11" borderId="96" xfId="4" applyNumberFormat="1" applyFill="1" applyBorder="1" applyAlignment="1">
      <alignment horizontal="left" vertical="center"/>
    </xf>
    <xf numFmtId="165" fontId="12" fillId="12" borderId="98" xfId="4" applyNumberFormat="1" applyFont="1" applyFill="1" applyBorder="1" applyAlignment="1">
      <alignment horizontal="left" vertical="center"/>
    </xf>
    <xf numFmtId="0" fontId="21" fillId="0" borderId="99" xfId="4" applyFont="1" applyBorder="1" applyAlignment="1">
      <alignment vertical="center"/>
    </xf>
    <xf numFmtId="17" fontId="21" fillId="0" borderId="100" xfId="4" applyNumberFormat="1" applyFont="1" applyBorder="1" applyAlignment="1">
      <alignment horizontal="center" vertical="center" wrapText="1"/>
    </xf>
    <xf numFmtId="17" fontId="21" fillId="0" borderId="100" xfId="4" applyNumberFormat="1" applyFont="1" applyBorder="1" applyAlignment="1">
      <alignment horizontal="center" vertical="center"/>
    </xf>
    <xf numFmtId="0" fontId="22" fillId="0" borderId="100" xfId="4" applyFont="1" applyBorder="1" applyAlignment="1">
      <alignment horizontal="left" vertical="center" wrapText="1"/>
    </xf>
    <xf numFmtId="0" fontId="22" fillId="4" borderId="100" xfId="4" applyFont="1" applyFill="1" applyBorder="1" applyAlignment="1">
      <alignment horizontal="left" vertical="center"/>
    </xf>
    <xf numFmtId="165" fontId="22" fillId="4" borderId="100" xfId="4" applyNumberFormat="1" applyFont="1" applyFill="1" applyBorder="1" applyAlignment="1">
      <alignment horizontal="left" vertical="center"/>
    </xf>
    <xf numFmtId="3" fontId="22" fillId="0" borderId="100" xfId="0" applyNumberFormat="1" applyFont="1" applyBorder="1" applyAlignment="1">
      <alignment horizontal="center" vertical="center"/>
    </xf>
    <xf numFmtId="0" fontId="22" fillId="0" borderId="100" xfId="0" applyFont="1" applyBorder="1" applyAlignment="1">
      <alignment horizontal="center" vertical="center"/>
    </xf>
    <xf numFmtId="0" fontId="22" fillId="0" borderId="100" xfId="4" applyFont="1" applyBorder="1" applyAlignment="1">
      <alignment horizontal="center" vertical="center"/>
    </xf>
    <xf numFmtId="9" fontId="0" fillId="0" borderId="0" xfId="0" applyNumberFormat="1" applyAlignment="1">
      <alignment horizontal="center"/>
    </xf>
    <xf numFmtId="0" fontId="22" fillId="4" borderId="100" xfId="0" applyFont="1" applyFill="1" applyBorder="1" applyAlignment="1">
      <alignment horizontal="center" vertical="center"/>
    </xf>
    <xf numFmtId="165" fontId="22" fillId="4" borderId="100" xfId="5" applyNumberFormat="1" applyFont="1" applyFill="1" applyBorder="1" applyAlignment="1">
      <alignment horizontal="left" vertical="center"/>
    </xf>
    <xf numFmtId="0" fontId="22" fillId="4" borderId="100" xfId="0" applyFont="1" applyFill="1" applyBorder="1"/>
    <xf numFmtId="0" fontId="22" fillId="0" borderId="0" xfId="0" applyFont="1" applyAlignment="1">
      <alignment horizontal="center" vertical="center"/>
    </xf>
    <xf numFmtId="165" fontId="22" fillId="4" borderId="99" xfId="4" applyNumberFormat="1" applyFont="1" applyFill="1" applyBorder="1" applyAlignment="1">
      <alignment horizontal="left" vertical="center"/>
    </xf>
    <xf numFmtId="0" fontId="22" fillId="4" borderId="99" xfId="4" applyFont="1" applyFill="1" applyBorder="1" applyAlignment="1">
      <alignment horizontal="left" vertical="center"/>
    </xf>
    <xf numFmtId="0" fontId="22" fillId="0" borderId="99" xfId="0" applyFont="1" applyBorder="1" applyAlignment="1">
      <alignment horizontal="center" vertical="center"/>
    </xf>
    <xf numFmtId="0" fontId="22" fillId="4" borderId="99" xfId="0" applyFont="1" applyFill="1" applyBorder="1"/>
    <xf numFmtId="0" fontId="21" fillId="0" borderId="100" xfId="4" applyFont="1" applyBorder="1" applyAlignment="1">
      <alignment horizontal="left" vertical="center" wrapText="1"/>
    </xf>
    <xf numFmtId="0" fontId="21" fillId="0" borderId="100" xfId="4" applyFont="1" applyBorder="1" applyAlignment="1">
      <alignment horizontal="left" vertical="center"/>
    </xf>
    <xf numFmtId="165" fontId="21" fillId="0" borderId="100" xfId="4" applyNumberFormat="1" applyFont="1" applyBorder="1" applyAlignment="1">
      <alignment horizontal="left" vertical="center"/>
    </xf>
    <xf numFmtId="4" fontId="0" fillId="0" borderId="0" xfId="0" applyNumberFormat="1"/>
    <xf numFmtId="0" fontId="16" fillId="0" borderId="0" xfId="0" applyFont="1"/>
    <xf numFmtId="0" fontId="21" fillId="0" borderId="102" xfId="4" applyFont="1" applyBorder="1" applyAlignment="1">
      <alignment vertical="center"/>
    </xf>
    <xf numFmtId="17" fontId="21" fillId="0" borderId="16" xfId="4" applyNumberFormat="1" applyFont="1" applyBorder="1" applyAlignment="1">
      <alignment horizontal="center" vertical="center"/>
    </xf>
    <xf numFmtId="17" fontId="21" fillId="0" borderId="16" xfId="4" applyNumberFormat="1" applyFont="1" applyBorder="1" applyAlignment="1">
      <alignment horizontal="center" vertical="center" wrapText="1"/>
    </xf>
    <xf numFmtId="17" fontId="21" fillId="0" borderId="17" xfId="4" applyNumberFormat="1" applyFont="1" applyBorder="1" applyAlignment="1">
      <alignment horizontal="center" vertical="center"/>
    </xf>
    <xf numFmtId="0" fontId="22" fillId="0" borderId="93" xfId="4" applyFont="1" applyBorder="1" applyAlignment="1">
      <alignment horizontal="left" vertical="center" wrapText="1"/>
    </xf>
    <xf numFmtId="3" fontId="22" fillId="0" borderId="100" xfId="4" applyNumberFormat="1" applyFont="1" applyBorder="1" applyAlignment="1">
      <alignment horizontal="center" vertical="center"/>
    </xf>
    <xf numFmtId="9" fontId="0" fillId="0" borderId="96" xfId="0" applyNumberFormat="1" applyBorder="1" applyAlignment="1">
      <alignment horizontal="center" vertical="center"/>
    </xf>
    <xf numFmtId="3" fontId="22" fillId="0" borderId="0" xfId="0" applyNumberFormat="1" applyFont="1" applyAlignment="1">
      <alignment horizontal="center" vertical="center"/>
    </xf>
    <xf numFmtId="0" fontId="0" fillId="0" borderId="96" xfId="0" applyBorder="1" applyAlignment="1">
      <alignment horizontal="center" vertical="center" wrapText="1"/>
    </xf>
    <xf numFmtId="0" fontId="21" fillId="0" borderId="97" xfId="4" applyFont="1" applyBorder="1" applyAlignment="1">
      <alignment horizontal="left" vertical="center" wrapText="1"/>
    </xf>
    <xf numFmtId="3" fontId="22" fillId="0" borderId="95" xfId="4" applyNumberFormat="1" applyFont="1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10" fillId="0" borderId="105" xfId="4" applyBorder="1" applyAlignment="1">
      <alignment horizontal="left" vertical="center" wrapText="1"/>
    </xf>
    <xf numFmtId="0" fontId="10" fillId="0" borderId="107" xfId="4" applyBorder="1" applyAlignment="1">
      <alignment horizontal="left" vertical="center" wrapText="1"/>
    </xf>
    <xf numFmtId="0" fontId="12" fillId="0" borderId="108" xfId="4" applyFont="1" applyBorder="1" applyAlignment="1">
      <alignment horizontal="left" vertical="center" wrapText="1"/>
    </xf>
    <xf numFmtId="0" fontId="10" fillId="11" borderId="40" xfId="4" applyFill="1" applyBorder="1" applyAlignment="1">
      <alignment horizontal="left" vertical="center"/>
    </xf>
    <xf numFmtId="165" fontId="10" fillId="11" borderId="109" xfId="4" applyNumberFormat="1" applyFill="1" applyBorder="1" applyAlignment="1">
      <alignment horizontal="left" vertical="center"/>
    </xf>
    <xf numFmtId="0" fontId="10" fillId="11" borderId="93" xfId="4" applyFill="1" applyBorder="1" applyAlignment="1">
      <alignment horizontal="left" vertical="center"/>
    </xf>
    <xf numFmtId="0" fontId="12" fillId="11" borderId="97" xfId="4" applyFont="1" applyFill="1" applyBorder="1" applyAlignment="1">
      <alignment horizontal="left" vertical="center"/>
    </xf>
    <xf numFmtId="165" fontId="12" fillId="11" borderId="98" xfId="4" applyNumberFormat="1" applyFont="1" applyFill="1" applyBorder="1" applyAlignment="1">
      <alignment horizontal="left" vertical="center"/>
    </xf>
    <xf numFmtId="0" fontId="10" fillId="0" borderId="40" xfId="4" applyBorder="1" applyAlignment="1">
      <alignment horizontal="left" vertical="center"/>
    </xf>
    <xf numFmtId="165" fontId="0" fillId="12" borderId="109" xfId="5" applyNumberFormat="1" applyFont="1" applyFill="1" applyBorder="1" applyAlignment="1">
      <alignment horizontal="left" vertical="center"/>
    </xf>
    <xf numFmtId="0" fontId="10" fillId="0" borderId="93" xfId="4" applyBorder="1" applyAlignment="1">
      <alignment horizontal="left" vertical="center"/>
    </xf>
    <xf numFmtId="165" fontId="0" fillId="12" borderId="96" xfId="5" applyNumberFormat="1" applyFont="1" applyFill="1" applyBorder="1" applyAlignment="1">
      <alignment horizontal="left" vertical="center"/>
    </xf>
    <xf numFmtId="165" fontId="0" fillId="11" borderId="96" xfId="5" applyNumberFormat="1" applyFont="1" applyFill="1" applyBorder="1" applyAlignment="1">
      <alignment horizontal="left" vertical="center"/>
    </xf>
    <xf numFmtId="165" fontId="12" fillId="12" borderId="98" xfId="5" applyNumberFormat="1" applyFont="1" applyFill="1" applyBorder="1" applyAlignment="1">
      <alignment horizontal="left" vertical="center"/>
    </xf>
    <xf numFmtId="165" fontId="10" fillId="12" borderId="109" xfId="4" applyNumberFormat="1" applyFill="1" applyBorder="1" applyAlignment="1">
      <alignment horizontal="left" vertical="center"/>
    </xf>
    <xf numFmtId="0" fontId="12" fillId="0" borderId="31" xfId="4" applyFont="1" applyBorder="1" applyAlignment="1">
      <alignment horizontal="center" vertical="center" wrapText="1"/>
    </xf>
    <xf numFmtId="0" fontId="12" fillId="0" borderId="32" xfId="4" applyFont="1" applyBorder="1" applyAlignment="1">
      <alignment horizontal="center" vertical="center"/>
    </xf>
    <xf numFmtId="0" fontId="10" fillId="13" borderId="93" xfId="4" applyFill="1" applyBorder="1" applyAlignment="1">
      <alignment horizontal="left" vertical="center"/>
    </xf>
    <xf numFmtId="165" fontId="0" fillId="11" borderId="109" xfId="5" applyNumberFormat="1" applyFont="1" applyFill="1" applyBorder="1" applyAlignment="1">
      <alignment horizontal="left" vertical="center"/>
    </xf>
    <xf numFmtId="0" fontId="10" fillId="13" borderId="40" xfId="4" applyFill="1" applyBorder="1" applyAlignment="1">
      <alignment horizontal="left" vertical="center"/>
    </xf>
    <xf numFmtId="17" fontId="19" fillId="0" borderId="100" xfId="0" applyNumberFormat="1" applyFont="1" applyBorder="1" applyAlignment="1">
      <alignment horizontal="center" vertical="center" wrapText="1"/>
    </xf>
    <xf numFmtId="17" fontId="19" fillId="4" borderId="100" xfId="0" applyNumberFormat="1" applyFont="1" applyFill="1" applyBorder="1" applyAlignment="1">
      <alignment horizontal="center" vertical="center" wrapText="1"/>
    </xf>
    <xf numFmtId="0" fontId="4" fillId="13" borderId="105" xfId="1" applyFont="1" applyFill="1" applyBorder="1" applyAlignment="1">
      <alignment vertical="center"/>
    </xf>
    <xf numFmtId="0" fontId="4" fillId="13" borderId="107" xfId="1" applyFont="1" applyFill="1" applyBorder="1" applyAlignment="1">
      <alignment vertical="center"/>
    </xf>
    <xf numFmtId="0" fontId="4" fillId="13" borderId="108" xfId="1" applyFont="1" applyFill="1" applyBorder="1" applyAlignment="1">
      <alignment vertical="center"/>
    </xf>
    <xf numFmtId="0" fontId="4" fillId="0" borderId="107" xfId="1" applyFont="1" applyBorder="1" applyAlignment="1">
      <alignment vertical="center"/>
    </xf>
    <xf numFmtId="0" fontId="4" fillId="0" borderId="108" xfId="1" applyFont="1" applyBorder="1" applyAlignment="1">
      <alignment vertical="center"/>
    </xf>
    <xf numFmtId="17" fontId="19" fillId="0" borderId="14" xfId="0" applyNumberFormat="1" applyFont="1" applyBorder="1" applyAlignment="1">
      <alignment horizontal="center" vertical="center" wrapText="1"/>
    </xf>
    <xf numFmtId="3" fontId="4" fillId="0" borderId="124" xfId="1" applyNumberFormat="1" applyFont="1" applyBorder="1" applyAlignment="1" applyProtection="1">
      <alignment horizontal="center" vertical="center" wrapText="1"/>
      <protection locked="0"/>
    </xf>
    <xf numFmtId="3" fontId="4" fillId="4" borderId="124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24" xfId="1" applyFont="1" applyBorder="1" applyAlignment="1">
      <alignment vertical="center"/>
    </xf>
    <xf numFmtId="0" fontId="4" fillId="0" borderId="83" xfId="1" applyFont="1" applyBorder="1" applyAlignment="1">
      <alignment vertical="center"/>
    </xf>
    <xf numFmtId="0" fontId="4" fillId="0" borderId="126" xfId="1" applyFont="1" applyBorder="1" applyAlignment="1">
      <alignment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16" fillId="0" borderId="25" xfId="0" applyNumberFormat="1" applyFont="1" applyBorder="1" applyAlignment="1">
      <alignment horizontal="center" vertical="center"/>
    </xf>
    <xf numFmtId="166" fontId="16" fillId="0" borderId="119" xfId="0" applyNumberFormat="1" applyFont="1" applyBorder="1" applyAlignment="1">
      <alignment horizontal="center" vertical="center"/>
    </xf>
    <xf numFmtId="3" fontId="0" fillId="0" borderId="119" xfId="0" applyNumberFormat="1" applyBorder="1" applyAlignment="1">
      <alignment horizontal="center" vertical="center"/>
    </xf>
    <xf numFmtId="166" fontId="16" fillId="0" borderId="120" xfId="0" applyNumberFormat="1" applyFont="1" applyBorder="1" applyAlignment="1">
      <alignment horizontal="center" vertical="center"/>
    </xf>
    <xf numFmtId="3" fontId="16" fillId="4" borderId="18" xfId="0" applyNumberFormat="1" applyFont="1" applyFill="1" applyBorder="1" applyAlignment="1">
      <alignment horizontal="center" vertical="center"/>
    </xf>
    <xf numFmtId="3" fontId="23" fillId="4" borderId="18" xfId="0" applyNumberFormat="1" applyFont="1" applyFill="1" applyBorder="1" applyAlignment="1">
      <alignment horizontal="center" vertical="center"/>
    </xf>
    <xf numFmtId="166" fontId="16" fillId="0" borderId="115" xfId="0" applyNumberFormat="1" applyFon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3" fontId="23" fillId="4" borderId="25" xfId="0" applyNumberFormat="1" applyFont="1" applyFill="1" applyBorder="1" applyAlignment="1">
      <alignment horizontal="center" vertical="center"/>
    </xf>
    <xf numFmtId="3" fontId="16" fillId="0" borderId="121" xfId="0" applyNumberFormat="1" applyFont="1" applyBorder="1" applyAlignment="1">
      <alignment horizontal="center" vertical="center"/>
    </xf>
    <xf numFmtId="166" fontId="16" fillId="0" borderId="100" xfId="0" applyNumberFormat="1" applyFont="1" applyBorder="1" applyAlignment="1">
      <alignment horizontal="center" vertical="center"/>
    </xf>
    <xf numFmtId="3" fontId="0" fillId="0" borderId="100" xfId="0" applyNumberFormat="1" applyBorder="1" applyAlignment="1">
      <alignment horizontal="center" vertical="center"/>
    </xf>
    <xf numFmtId="166" fontId="16" fillId="0" borderId="104" xfId="0" applyNumberFormat="1" applyFont="1" applyBorder="1" applyAlignment="1">
      <alignment horizontal="center" vertical="center"/>
    </xf>
    <xf numFmtId="3" fontId="16" fillId="4" borderId="93" xfId="0" applyNumberFormat="1" applyFont="1" applyFill="1" applyBorder="1" applyAlignment="1">
      <alignment horizontal="center" vertical="center"/>
    </xf>
    <xf numFmtId="3" fontId="23" fillId="4" borderId="93" xfId="0" applyNumberFormat="1" applyFont="1" applyFill="1" applyBorder="1" applyAlignment="1">
      <alignment horizontal="center" vertical="center"/>
    </xf>
    <xf numFmtId="3" fontId="23" fillId="4" borderId="121" xfId="0" applyNumberFormat="1" applyFont="1" applyFill="1" applyBorder="1" applyAlignment="1">
      <alignment horizontal="center" vertical="center"/>
    </xf>
    <xf numFmtId="3" fontId="16" fillId="0" borderId="122" xfId="0" applyNumberFormat="1" applyFont="1" applyBorder="1" applyAlignment="1">
      <alignment horizontal="center" vertical="center"/>
    </xf>
    <xf numFmtId="166" fontId="16" fillId="0" borderId="117" xfId="0" applyNumberFormat="1" applyFont="1" applyBorder="1" applyAlignment="1">
      <alignment horizontal="center" vertical="center"/>
    </xf>
    <xf numFmtId="3" fontId="0" fillId="0" borderId="117" xfId="0" applyNumberFormat="1" applyBorder="1" applyAlignment="1">
      <alignment horizontal="center" vertical="center"/>
    </xf>
    <xf numFmtId="166" fontId="16" fillId="0" borderId="123" xfId="0" applyNumberFormat="1" applyFont="1" applyBorder="1" applyAlignment="1">
      <alignment horizontal="center" vertical="center"/>
    </xf>
    <xf numFmtId="3" fontId="16" fillId="4" borderId="97" xfId="0" applyNumberFormat="1" applyFont="1" applyFill="1" applyBorder="1" applyAlignment="1">
      <alignment horizontal="center" vertical="center"/>
    </xf>
    <xf numFmtId="3" fontId="23" fillId="4" borderId="97" xfId="0" applyNumberFormat="1" applyFont="1" applyFill="1" applyBorder="1" applyAlignment="1">
      <alignment horizontal="center" vertical="center"/>
    </xf>
    <xf numFmtId="3" fontId="23" fillId="4" borderId="122" xfId="0" applyNumberFormat="1" applyFont="1" applyFill="1" applyBorder="1" applyAlignment="1">
      <alignment horizontal="center" vertical="center"/>
    </xf>
    <xf numFmtId="3" fontId="16" fillId="0" borderId="37" xfId="0" applyNumberFormat="1" applyFont="1" applyBorder="1" applyAlignment="1">
      <alignment horizontal="center" vertical="center"/>
    </xf>
    <xf numFmtId="166" fontId="16" fillId="0" borderId="29" xfId="0" applyNumberFormat="1" applyFont="1" applyBorder="1" applyAlignment="1">
      <alignment horizontal="center" vertical="center"/>
    </xf>
    <xf numFmtId="3" fontId="16" fillId="0" borderId="29" xfId="0" applyNumberFormat="1" applyFont="1" applyBorder="1" applyAlignment="1">
      <alignment horizontal="center" vertical="center"/>
    </xf>
    <xf numFmtId="166" fontId="16" fillId="0" borderId="30" xfId="0" applyNumberFormat="1" applyFont="1" applyBorder="1" applyAlignment="1">
      <alignment horizontal="center" vertical="center"/>
    </xf>
    <xf numFmtId="3" fontId="16" fillId="4" borderId="31" xfId="0" applyNumberFormat="1" applyFont="1" applyFill="1" applyBorder="1" applyAlignment="1">
      <alignment horizontal="center" vertical="center"/>
    </xf>
    <xf numFmtId="3" fontId="23" fillId="4" borderId="31" xfId="0" applyNumberFormat="1" applyFont="1" applyFill="1" applyBorder="1" applyAlignment="1">
      <alignment horizontal="center" vertical="center"/>
    </xf>
    <xf numFmtId="3" fontId="23" fillId="4" borderId="37" xfId="0" applyNumberFormat="1" applyFont="1" applyFill="1" applyBorder="1" applyAlignment="1">
      <alignment horizontal="center" vertical="center"/>
    </xf>
    <xf numFmtId="166" fontId="16" fillId="0" borderId="27" xfId="0" applyNumberFormat="1" applyFont="1" applyBorder="1" applyAlignment="1">
      <alignment horizontal="center" vertical="center"/>
    </xf>
    <xf numFmtId="166" fontId="16" fillId="0" borderId="9" xfId="0" applyNumberFormat="1" applyFont="1" applyBorder="1" applyAlignment="1">
      <alignment horizontal="center" vertical="center"/>
    </xf>
    <xf numFmtId="3" fontId="16" fillId="0" borderId="26" xfId="0" applyNumberFormat="1" applyFont="1" applyBorder="1" applyAlignment="1">
      <alignment horizontal="center" vertical="center"/>
    </xf>
    <xf numFmtId="166" fontId="16" fillId="0" borderId="14" xfId="0" applyNumberFormat="1" applyFont="1" applyBorder="1" applyAlignment="1">
      <alignment horizontal="center" vertical="center"/>
    </xf>
    <xf numFmtId="3" fontId="16" fillId="0" borderId="14" xfId="0" applyNumberFormat="1" applyFont="1" applyBorder="1" applyAlignment="1">
      <alignment horizontal="center" vertical="center"/>
    </xf>
    <xf numFmtId="3" fontId="16" fillId="4" borderId="19" xfId="0" applyNumberFormat="1" applyFont="1" applyFill="1" applyBorder="1" applyAlignment="1">
      <alignment horizontal="center" vertical="center"/>
    </xf>
    <xf numFmtId="3" fontId="23" fillId="4" borderId="19" xfId="0" applyNumberFormat="1" applyFont="1" applyFill="1" applyBorder="1" applyAlignment="1">
      <alignment horizontal="center" vertical="center"/>
    </xf>
    <xf numFmtId="3" fontId="23" fillId="4" borderId="26" xfId="0" applyNumberFormat="1" applyFont="1" applyFill="1" applyBorder="1" applyAlignment="1">
      <alignment horizontal="center" vertical="center"/>
    </xf>
    <xf numFmtId="0" fontId="1" fillId="0" borderId="0" xfId="1" applyAlignment="1">
      <alignment horizontal="center"/>
    </xf>
    <xf numFmtId="3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14" borderId="127" xfId="0" applyFill="1" applyBorder="1" applyAlignment="1">
      <alignment horizontal="left" vertical="center" wrapText="1"/>
    </xf>
    <xf numFmtId="3" fontId="0" fillId="0" borderId="127" xfId="0" applyNumberFormat="1" applyBorder="1" applyAlignment="1">
      <alignment horizontal="center" vertical="center" wrapText="1"/>
    </xf>
    <xf numFmtId="164" fontId="8" fillId="3" borderId="127" xfId="1" applyNumberFormat="1" applyFont="1" applyFill="1" applyBorder="1" applyAlignment="1">
      <alignment horizontal="center" vertical="center" wrapText="1"/>
    </xf>
    <xf numFmtId="164" fontId="8" fillId="7" borderId="127" xfId="1" applyNumberFormat="1" applyFont="1" applyFill="1" applyBorder="1" applyAlignment="1">
      <alignment horizontal="center" vertical="center" wrapText="1"/>
    </xf>
    <xf numFmtId="0" fontId="16" fillId="14" borderId="16" xfId="0" applyFont="1" applyFill="1" applyBorder="1" applyAlignment="1">
      <alignment horizontal="left" vertical="center" wrapText="1"/>
    </xf>
    <xf numFmtId="0" fontId="16" fillId="0" borderId="16" xfId="0" applyFont="1" applyBorder="1" applyAlignment="1">
      <alignment horizontal="center" vertical="center" wrapText="1"/>
    </xf>
    <xf numFmtId="3" fontId="16" fillId="0" borderId="16" xfId="0" applyNumberFormat="1" applyFont="1" applyBorder="1" applyAlignment="1">
      <alignment horizontal="center" vertical="center" wrapText="1"/>
    </xf>
    <xf numFmtId="164" fontId="6" fillId="3" borderId="16" xfId="1" applyNumberFormat="1" applyFont="1" applyFill="1" applyBorder="1" applyAlignment="1">
      <alignment horizontal="center" vertical="center" wrapText="1"/>
    </xf>
    <xf numFmtId="164" fontId="6" fillId="7" borderId="16" xfId="1" applyNumberFormat="1" applyFont="1" applyFill="1" applyBorder="1" applyAlignment="1">
      <alignment horizontal="center" vertical="center" wrapText="1"/>
    </xf>
    <xf numFmtId="3" fontId="16" fillId="4" borderId="11" xfId="0" applyNumberFormat="1" applyFont="1" applyFill="1" applyBorder="1" applyAlignment="1">
      <alignment horizontal="center" vertical="center" wrapText="1"/>
    </xf>
    <xf numFmtId="3" fontId="16" fillId="4" borderId="127" xfId="0" applyNumberFormat="1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3" fontId="16" fillId="4" borderId="11" xfId="0" applyNumberFormat="1" applyFont="1" applyFill="1" applyBorder="1" applyAlignment="1">
      <alignment horizontal="center"/>
    </xf>
    <xf numFmtId="0" fontId="16" fillId="4" borderId="11" xfId="0" applyFont="1" applyFill="1" applyBorder="1" applyAlignment="1">
      <alignment horizontal="center"/>
    </xf>
    <xf numFmtId="0" fontId="0" fillId="0" borderId="0" xfId="0" applyAlignment="1">
      <alignment vertical="center"/>
    </xf>
    <xf numFmtId="3" fontId="0" fillId="0" borderId="11" xfId="0" applyNumberFormat="1" applyBorder="1" applyAlignment="1">
      <alignment horizontal="center" vertical="center"/>
    </xf>
    <xf numFmtId="3" fontId="16" fillId="4" borderId="11" xfId="0" applyNumberFormat="1" applyFont="1" applyFill="1" applyBorder="1" applyAlignment="1">
      <alignment horizontal="center" vertical="center"/>
    </xf>
    <xf numFmtId="0" fontId="10" fillId="0" borderId="40" xfId="4" applyBorder="1" applyAlignment="1">
      <alignment horizontal="center" vertical="center"/>
    </xf>
    <xf numFmtId="17" fontId="19" fillId="9" borderId="100" xfId="0" applyNumberFormat="1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7" xfId="0" applyFont="1" applyBorder="1" applyAlignment="1">
      <alignment horizontal="center" vertical="center" wrapText="1"/>
    </xf>
    <xf numFmtId="3" fontId="16" fillId="0" borderId="11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 vertical="center"/>
    </xf>
    <xf numFmtId="17" fontId="0" fillId="0" borderId="0" xfId="0" applyNumberFormat="1"/>
    <xf numFmtId="0" fontId="4" fillId="0" borderId="130" xfId="1" applyFont="1" applyBorder="1" applyAlignment="1">
      <alignment vertical="center"/>
    </xf>
    <xf numFmtId="3" fontId="4" fillId="0" borderId="130" xfId="1" applyNumberFormat="1" applyFont="1" applyBorder="1" applyAlignment="1" applyProtection="1">
      <alignment horizontal="center" vertical="center" wrapText="1"/>
      <protection locked="0"/>
    </xf>
    <xf numFmtId="3" fontId="4" fillId="4" borderId="130" xfId="1" applyNumberFormat="1" applyFont="1" applyFill="1" applyBorder="1" applyAlignment="1" applyProtection="1">
      <alignment horizontal="center" vertical="center" wrapText="1"/>
      <protection locked="0"/>
    </xf>
    <xf numFmtId="164" fontId="6" fillId="3" borderId="130" xfId="1" applyNumberFormat="1" applyFont="1" applyFill="1" applyBorder="1" applyAlignment="1">
      <alignment horizontal="center" vertical="center" wrapText="1"/>
    </xf>
    <xf numFmtId="3" fontId="3" fillId="2" borderId="130" xfId="1" applyNumberFormat="1" applyFont="1" applyFill="1" applyBorder="1" applyAlignment="1">
      <alignment horizontal="center" vertical="center" wrapText="1"/>
    </xf>
    <xf numFmtId="3" fontId="3" fillId="0" borderId="41" xfId="1" applyNumberFormat="1" applyFont="1" applyBorder="1" applyAlignment="1">
      <alignment horizontal="center" wrapText="1"/>
    </xf>
    <xf numFmtId="164" fontId="6" fillId="7" borderId="130" xfId="1" applyNumberFormat="1" applyFont="1" applyFill="1" applyBorder="1" applyAlignment="1">
      <alignment horizontal="center" vertical="center" wrapText="1"/>
    </xf>
    <xf numFmtId="0" fontId="4" fillId="0" borderId="137" xfId="1" applyFont="1" applyBorder="1" applyAlignment="1">
      <alignment vertical="center"/>
    </xf>
    <xf numFmtId="0" fontId="3" fillId="8" borderId="139" xfId="1" applyFont="1" applyFill="1" applyBorder="1" applyAlignment="1">
      <alignment horizontal="center" vertical="center"/>
    </xf>
    <xf numFmtId="0" fontId="3" fillId="10" borderId="139" xfId="1" applyFont="1" applyFill="1" applyBorder="1" applyAlignment="1">
      <alignment horizontal="center" vertical="center"/>
    </xf>
    <xf numFmtId="0" fontId="3" fillId="6" borderId="139" xfId="1" applyFont="1" applyFill="1" applyBorder="1" applyAlignment="1">
      <alignment horizontal="center" vertical="center"/>
    </xf>
    <xf numFmtId="3" fontId="4" fillId="0" borderId="137" xfId="1" applyNumberFormat="1" applyFont="1" applyBorder="1" applyAlignment="1" applyProtection="1">
      <alignment horizontal="center" vertical="center" wrapText="1"/>
      <protection locked="0"/>
    </xf>
    <xf numFmtId="164" fontId="6" fillId="3" borderId="137" xfId="1" applyNumberFormat="1" applyFont="1" applyFill="1" applyBorder="1" applyAlignment="1">
      <alignment horizontal="center" vertical="center" wrapText="1"/>
    </xf>
    <xf numFmtId="3" fontId="4" fillId="4" borderId="137" xfId="1" applyNumberFormat="1" applyFont="1" applyFill="1" applyBorder="1" applyAlignment="1" applyProtection="1">
      <alignment horizontal="center" vertical="center" wrapText="1"/>
      <protection locked="0"/>
    </xf>
    <xf numFmtId="164" fontId="6" fillId="7" borderId="137" xfId="1" applyNumberFormat="1" applyFont="1" applyFill="1" applyBorder="1" applyAlignment="1">
      <alignment horizontal="center" vertical="center" wrapText="1"/>
    </xf>
    <xf numFmtId="164" fontId="6" fillId="7" borderId="141" xfId="1" applyNumberFormat="1" applyFont="1" applyFill="1" applyBorder="1" applyAlignment="1">
      <alignment horizontal="center" vertical="center" wrapText="1"/>
    </xf>
    <xf numFmtId="3" fontId="3" fillId="15" borderId="130" xfId="1" applyNumberFormat="1" applyFont="1" applyFill="1" applyBorder="1" applyAlignment="1">
      <alignment horizontal="center" vertical="center" wrapText="1"/>
    </xf>
    <xf numFmtId="0" fontId="0" fillId="0" borderId="130" xfId="0" applyBorder="1"/>
    <xf numFmtId="164" fontId="8" fillId="3" borderId="130" xfId="1" applyNumberFormat="1" applyFont="1" applyFill="1" applyBorder="1" applyAlignment="1">
      <alignment horizontal="center" vertical="center" wrapText="1"/>
    </xf>
    <xf numFmtId="164" fontId="8" fillId="7" borderId="130" xfId="1" applyNumberFormat="1" applyFont="1" applyFill="1" applyBorder="1" applyAlignment="1">
      <alignment horizontal="center" vertical="center" wrapText="1"/>
    </xf>
    <xf numFmtId="0" fontId="3" fillId="15" borderId="139" xfId="1" applyFont="1" applyFill="1" applyBorder="1" applyAlignment="1">
      <alignment horizontal="center" vertical="center" wrapText="1"/>
    </xf>
    <xf numFmtId="3" fontId="3" fillId="15" borderId="137" xfId="1" applyNumberFormat="1" applyFont="1" applyFill="1" applyBorder="1" applyAlignment="1">
      <alignment horizontal="center" vertical="center" wrapText="1"/>
    </xf>
    <xf numFmtId="3" fontId="4" fillId="0" borderId="144" xfId="1" applyNumberFormat="1" applyFont="1" applyBorder="1" applyAlignment="1" applyProtection="1">
      <alignment horizontal="center" vertical="center" wrapText="1"/>
      <protection locked="0"/>
    </xf>
    <xf numFmtId="3" fontId="4" fillId="0" borderId="145" xfId="1" applyNumberFormat="1" applyFont="1" applyBorder="1" applyAlignment="1" applyProtection="1">
      <alignment horizontal="center" vertical="center" wrapText="1"/>
      <protection locked="0"/>
    </xf>
    <xf numFmtId="0" fontId="3" fillId="6" borderId="136" xfId="1" applyFont="1" applyFill="1" applyBorder="1" applyAlignment="1">
      <alignment horizontal="center" vertical="center"/>
    </xf>
    <xf numFmtId="3" fontId="4" fillId="4" borderId="148" xfId="1" applyNumberFormat="1" applyFont="1" applyFill="1" applyBorder="1" applyAlignment="1" applyProtection="1">
      <alignment horizontal="center" vertical="center" wrapText="1"/>
      <protection locked="0"/>
    </xf>
    <xf numFmtId="3" fontId="4" fillId="4" borderId="149" xfId="1" applyNumberFormat="1" applyFont="1" applyFill="1" applyBorder="1" applyAlignment="1" applyProtection="1">
      <alignment horizontal="center" vertical="center" wrapText="1"/>
      <protection locked="0"/>
    </xf>
    <xf numFmtId="164" fontId="6" fillId="3" borderId="151" xfId="1" applyNumberFormat="1" applyFont="1" applyFill="1" applyBorder="1" applyAlignment="1">
      <alignment horizontal="center" vertical="center" wrapText="1"/>
    </xf>
    <xf numFmtId="3" fontId="4" fillId="4" borderId="152" xfId="1" applyNumberFormat="1" applyFont="1" applyFill="1" applyBorder="1" applyAlignment="1" applyProtection="1">
      <alignment horizontal="center" vertical="center" wrapText="1"/>
      <protection locked="0"/>
    </xf>
    <xf numFmtId="164" fontId="6" fillId="7" borderId="153" xfId="1" applyNumberFormat="1" applyFont="1" applyFill="1" applyBorder="1" applyAlignment="1">
      <alignment horizontal="center" vertical="center" wrapText="1"/>
    </xf>
    <xf numFmtId="3" fontId="4" fillId="0" borderId="154" xfId="1" applyNumberFormat="1" applyFont="1" applyBorder="1" applyAlignment="1" applyProtection="1">
      <alignment horizontal="center" vertical="center" wrapText="1"/>
      <protection locked="0"/>
    </xf>
    <xf numFmtId="3" fontId="4" fillId="4" borderId="154" xfId="1" applyNumberFormat="1" applyFont="1" applyFill="1" applyBorder="1" applyAlignment="1" applyProtection="1">
      <alignment horizontal="center" vertical="center" wrapText="1"/>
      <protection locked="0"/>
    </xf>
    <xf numFmtId="164" fontId="6" fillId="3" borderId="146" xfId="1" applyNumberFormat="1" applyFont="1" applyFill="1" applyBorder="1" applyAlignment="1">
      <alignment horizontal="center" vertical="center" wrapText="1"/>
    </xf>
    <xf numFmtId="164" fontId="6" fillId="7" borderId="112" xfId="1" applyNumberFormat="1" applyFont="1" applyFill="1" applyBorder="1" applyAlignment="1">
      <alignment horizontal="center" vertical="center" wrapText="1"/>
    </xf>
    <xf numFmtId="3" fontId="3" fillId="2" borderId="137" xfId="1" applyNumberFormat="1" applyFont="1" applyFill="1" applyBorder="1" applyAlignment="1">
      <alignment horizontal="center" vertical="center" wrapText="1"/>
    </xf>
    <xf numFmtId="164" fontId="6" fillId="7" borderId="156" xfId="1" applyNumberFormat="1" applyFont="1" applyFill="1" applyBorder="1" applyAlignment="1">
      <alignment horizontal="center" vertical="center" wrapText="1"/>
    </xf>
    <xf numFmtId="0" fontId="4" fillId="0" borderId="157" xfId="1" applyFont="1" applyBorder="1" applyAlignment="1">
      <alignment vertical="center"/>
    </xf>
    <xf numFmtId="164" fontId="8" fillId="3" borderId="137" xfId="1" applyNumberFormat="1" applyFont="1" applyFill="1" applyBorder="1" applyAlignment="1">
      <alignment horizontal="center" vertical="center" wrapText="1"/>
    </xf>
    <xf numFmtId="3" fontId="3" fillId="0" borderId="152" xfId="1" applyNumberFormat="1" applyFont="1" applyBorder="1" applyAlignment="1">
      <alignment horizontal="center" wrapText="1"/>
    </xf>
    <xf numFmtId="164" fontId="8" fillId="7" borderId="137" xfId="1" applyNumberFormat="1" applyFont="1" applyFill="1" applyBorder="1" applyAlignment="1">
      <alignment horizontal="center" vertical="center" wrapText="1"/>
    </xf>
    <xf numFmtId="164" fontId="6" fillId="3" borderId="152" xfId="1" applyNumberFormat="1" applyFont="1" applyFill="1" applyBorder="1" applyAlignment="1">
      <alignment horizontal="center" vertical="center" wrapText="1"/>
    </xf>
    <xf numFmtId="0" fontId="3" fillId="6" borderId="154" xfId="1" applyFont="1" applyFill="1" applyBorder="1" applyAlignment="1">
      <alignment horizontal="center" vertical="center"/>
    </xf>
    <xf numFmtId="3" fontId="4" fillId="4" borderId="161" xfId="1" applyNumberFormat="1" applyFont="1" applyFill="1" applyBorder="1" applyAlignment="1" applyProtection="1">
      <alignment horizontal="center" vertical="center" wrapText="1"/>
      <protection locked="0"/>
    </xf>
    <xf numFmtId="3" fontId="4" fillId="4" borderId="95" xfId="1" applyNumberFormat="1" applyFont="1" applyFill="1" applyBorder="1" applyAlignment="1" applyProtection="1">
      <alignment horizontal="center" vertical="center" wrapText="1"/>
      <protection locked="0"/>
    </xf>
    <xf numFmtId="164" fontId="8" fillId="9" borderId="130" xfId="1" applyNumberFormat="1" applyFont="1" applyFill="1" applyBorder="1" applyAlignment="1">
      <alignment horizontal="center" vertical="center" wrapText="1"/>
    </xf>
    <xf numFmtId="164" fontId="8" fillId="9" borderId="137" xfId="1" applyNumberFormat="1" applyFont="1" applyFill="1" applyBorder="1" applyAlignment="1">
      <alignment horizontal="center" vertical="center" wrapText="1"/>
    </xf>
    <xf numFmtId="0" fontId="3" fillId="2" borderId="139" xfId="1" applyFont="1" applyFill="1" applyBorder="1" applyAlignment="1">
      <alignment horizontal="center" vertical="center" wrapText="1"/>
    </xf>
    <xf numFmtId="164" fontId="6" fillId="3" borderId="117" xfId="1" applyNumberFormat="1" applyFont="1" applyFill="1" applyBorder="1" applyAlignment="1">
      <alignment horizontal="center" vertical="center" wrapText="1"/>
    </xf>
    <xf numFmtId="164" fontId="6" fillId="7" borderId="117" xfId="1" applyNumberFormat="1" applyFont="1" applyFill="1" applyBorder="1" applyAlignment="1">
      <alignment horizontal="center" vertical="center" wrapText="1"/>
    </xf>
    <xf numFmtId="0" fontId="3" fillId="18" borderId="36" xfId="1" applyFont="1" applyFill="1" applyBorder="1" applyAlignment="1">
      <alignment vertical="center"/>
    </xf>
    <xf numFmtId="0" fontId="3" fillId="18" borderId="22" xfId="1" applyFont="1" applyFill="1" applyBorder="1" applyAlignment="1">
      <alignment vertical="center"/>
    </xf>
    <xf numFmtId="166" fontId="23" fillId="0" borderId="120" xfId="0" applyNumberFormat="1" applyFont="1" applyBorder="1" applyAlignment="1">
      <alignment horizontal="center" vertical="center"/>
    </xf>
    <xf numFmtId="166" fontId="23" fillId="0" borderId="104" xfId="0" applyNumberFormat="1" applyFont="1" applyBorder="1" applyAlignment="1">
      <alignment horizontal="center" vertical="center"/>
    </xf>
    <xf numFmtId="166" fontId="23" fillId="0" borderId="123" xfId="0" applyNumberFormat="1" applyFont="1" applyBorder="1" applyAlignment="1">
      <alignment horizontal="center" vertical="center"/>
    </xf>
    <xf numFmtId="166" fontId="23" fillId="0" borderId="30" xfId="0" applyNumberFormat="1" applyFont="1" applyBorder="1" applyAlignment="1">
      <alignment horizontal="center" vertical="center"/>
    </xf>
    <xf numFmtId="3" fontId="27" fillId="13" borderId="122" xfId="0" applyNumberFormat="1" applyFont="1" applyFill="1" applyBorder="1" applyAlignment="1">
      <alignment horizontal="center" vertical="center"/>
    </xf>
    <xf numFmtId="0" fontId="7" fillId="0" borderId="0" xfId="1" applyFont="1" applyAlignment="1">
      <alignment horizontal="center"/>
    </xf>
    <xf numFmtId="0" fontId="0" fillId="4" borderId="12" xfId="0" applyFill="1" applyBorder="1" applyAlignment="1">
      <alignment horizontal="left" vertical="center" wrapText="1"/>
    </xf>
    <xf numFmtId="0" fontId="0" fillId="4" borderId="2" xfId="0" applyFill="1" applyBorder="1" applyAlignment="1">
      <alignment horizontal="left" vertical="center" wrapText="1"/>
    </xf>
    <xf numFmtId="0" fontId="0" fillId="4" borderId="5" xfId="0" applyFill="1" applyBorder="1" applyAlignment="1">
      <alignment horizontal="left" vertical="center" wrapText="1"/>
    </xf>
    <xf numFmtId="0" fontId="0" fillId="4" borderId="35" xfId="0" applyFill="1" applyBorder="1" applyAlignment="1">
      <alignment horizontal="left" vertical="center" wrapText="1"/>
    </xf>
    <xf numFmtId="0" fontId="0" fillId="4" borderId="4" xfId="0" applyFill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7" xfId="0" applyFont="1" applyBorder="1" applyAlignment="1">
      <alignment vertical="center" wrapText="1"/>
    </xf>
    <xf numFmtId="0" fontId="19" fillId="0" borderId="119" xfId="0" applyFont="1" applyBorder="1" applyAlignment="1">
      <alignment vertical="center" wrapText="1"/>
    </xf>
    <xf numFmtId="164" fontId="6" fillId="7" borderId="96" xfId="1" applyNumberFormat="1" applyFont="1" applyFill="1" applyBorder="1" applyAlignment="1">
      <alignment horizontal="center" vertical="center" wrapText="1"/>
    </xf>
    <xf numFmtId="164" fontId="6" fillId="7" borderId="165" xfId="1" applyNumberFormat="1" applyFont="1" applyFill="1" applyBorder="1" applyAlignment="1">
      <alignment horizontal="center" vertical="center" wrapText="1"/>
    </xf>
    <xf numFmtId="3" fontId="4" fillId="4" borderId="117" xfId="1" applyNumberFormat="1" applyFont="1" applyFill="1" applyBorder="1" applyAlignment="1" applyProtection="1">
      <alignment horizontal="center" vertical="center" wrapText="1"/>
      <protection locked="0"/>
    </xf>
    <xf numFmtId="3" fontId="4" fillId="4" borderId="166" xfId="1" applyNumberFormat="1" applyFont="1" applyFill="1" applyBorder="1" applyAlignment="1" applyProtection="1">
      <alignment horizontal="center" vertical="center" wrapText="1"/>
      <protection locked="0"/>
    </xf>
    <xf numFmtId="164" fontId="6" fillId="7" borderId="166" xfId="1" applyNumberFormat="1" applyFont="1" applyFill="1" applyBorder="1" applyAlignment="1">
      <alignment horizontal="center" vertical="center" wrapText="1"/>
    </xf>
    <xf numFmtId="4" fontId="0" fillId="0" borderId="130" xfId="0" applyNumberFormat="1" applyBorder="1"/>
    <xf numFmtId="4" fontId="17" fillId="0" borderId="130" xfId="0" applyNumberFormat="1" applyFont="1" applyBorder="1"/>
    <xf numFmtId="0" fontId="4" fillId="0" borderId="130" xfId="1" applyFont="1" applyBorder="1" applyAlignment="1">
      <alignment vertical="center" wrapText="1"/>
    </xf>
    <xf numFmtId="0" fontId="3" fillId="8" borderId="130" xfId="1" applyFont="1" applyFill="1" applyBorder="1" applyAlignment="1">
      <alignment horizontal="center" vertical="center"/>
    </xf>
    <xf numFmtId="0" fontId="3" fillId="10" borderId="130" xfId="1" applyFont="1" applyFill="1" applyBorder="1" applyAlignment="1">
      <alignment horizontal="center" vertical="center"/>
    </xf>
    <xf numFmtId="0" fontId="3" fillId="6" borderId="130" xfId="1" applyFont="1" applyFill="1" applyBorder="1" applyAlignment="1">
      <alignment horizontal="center" vertical="center"/>
    </xf>
    <xf numFmtId="0" fontId="3" fillId="0" borderId="130" xfId="1" applyFont="1" applyBorder="1"/>
    <xf numFmtId="3" fontId="3" fillId="0" borderId="130" xfId="1" applyNumberFormat="1" applyFont="1" applyBorder="1" applyAlignment="1">
      <alignment horizontal="center" wrapText="1"/>
    </xf>
    <xf numFmtId="3" fontId="3" fillId="4" borderId="13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67" xfId="1" applyFont="1" applyBorder="1"/>
    <xf numFmtId="3" fontId="3" fillId="2" borderId="152" xfId="1" applyNumberFormat="1" applyFont="1" applyFill="1" applyBorder="1" applyAlignment="1">
      <alignment horizontal="center" vertical="center" wrapText="1"/>
    </xf>
    <xf numFmtId="164" fontId="6" fillId="7" borderId="152" xfId="1" applyNumberFormat="1" applyFont="1" applyFill="1" applyBorder="1" applyAlignment="1">
      <alignment horizontal="center" vertical="center" wrapText="1"/>
    </xf>
    <xf numFmtId="164" fontId="6" fillId="7" borderId="158" xfId="1" applyNumberFormat="1" applyFont="1" applyFill="1" applyBorder="1" applyAlignment="1">
      <alignment horizontal="center" vertical="center" wrapText="1"/>
    </xf>
    <xf numFmtId="0" fontId="3" fillId="8" borderId="15" xfId="1" applyFont="1" applyFill="1" applyBorder="1" applyAlignment="1">
      <alignment horizontal="center" vertical="center"/>
    </xf>
    <xf numFmtId="0" fontId="3" fillId="2" borderId="16" xfId="1" applyFont="1" applyFill="1" applyBorder="1" applyAlignment="1">
      <alignment horizontal="center" vertical="center" wrapText="1"/>
    </xf>
    <xf numFmtId="0" fontId="3" fillId="8" borderId="16" xfId="1" applyFont="1" applyFill="1" applyBorder="1" applyAlignment="1">
      <alignment horizontal="center" vertical="center"/>
    </xf>
    <xf numFmtId="0" fontId="3" fillId="10" borderId="16" xfId="1" applyFont="1" applyFill="1" applyBorder="1" applyAlignment="1">
      <alignment horizontal="center" vertical="center"/>
    </xf>
    <xf numFmtId="0" fontId="3" fillId="6" borderId="16" xfId="1" applyFont="1" applyFill="1" applyBorder="1" applyAlignment="1">
      <alignment horizontal="center" vertical="center"/>
    </xf>
    <xf numFmtId="0" fontId="3" fillId="6" borderId="17" xfId="1" applyFont="1" applyFill="1" applyBorder="1" applyAlignment="1">
      <alignment horizontal="center" vertical="center"/>
    </xf>
    <xf numFmtId="0" fontId="3" fillId="15" borderId="130" xfId="1" applyFont="1" applyFill="1" applyBorder="1" applyAlignment="1">
      <alignment horizontal="center" vertical="center" wrapText="1"/>
    </xf>
    <xf numFmtId="3" fontId="3" fillId="4" borderId="130" xfId="1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8" borderId="130" xfId="1" applyFont="1" applyFill="1" applyBorder="1" applyAlignment="1">
      <alignment horizontal="center" vertical="center" wrapText="1"/>
    </xf>
    <xf numFmtId="0" fontId="3" fillId="2" borderId="130" xfId="1" applyFont="1" applyFill="1" applyBorder="1" applyAlignment="1">
      <alignment horizontal="center" vertical="center" wrapText="1"/>
    </xf>
    <xf numFmtId="0" fontId="3" fillId="10" borderId="130" xfId="1" applyFont="1" applyFill="1" applyBorder="1" applyAlignment="1">
      <alignment horizontal="center" vertical="center" wrapText="1"/>
    </xf>
    <xf numFmtId="0" fontId="3" fillId="6" borderId="130" xfId="1" applyFont="1" applyFill="1" applyBorder="1" applyAlignment="1">
      <alignment horizontal="center" vertical="center" wrapText="1"/>
    </xf>
    <xf numFmtId="0" fontId="3" fillId="8" borderId="91" xfId="1" applyFont="1" applyFill="1" applyBorder="1" applyAlignment="1">
      <alignment horizontal="center" vertical="center"/>
    </xf>
    <xf numFmtId="0" fontId="4" fillId="0" borderId="39" xfId="1" applyFont="1" applyBorder="1" applyAlignment="1">
      <alignment vertical="center"/>
    </xf>
    <xf numFmtId="3" fontId="3" fillId="2" borderId="3" xfId="1" applyNumberFormat="1" applyFont="1" applyFill="1" applyBorder="1" applyAlignment="1">
      <alignment horizontal="center" vertical="center" wrapText="1"/>
    </xf>
    <xf numFmtId="3" fontId="4" fillId="0" borderId="3" xfId="1" applyNumberFormat="1" applyFont="1" applyBorder="1" applyAlignment="1">
      <alignment horizontal="center" vertical="center" wrapText="1"/>
    </xf>
    <xf numFmtId="3" fontId="4" fillId="0" borderId="124" xfId="1" applyNumberFormat="1" applyFont="1" applyBorder="1" applyAlignment="1">
      <alignment horizontal="center" vertical="center" wrapText="1"/>
    </xf>
    <xf numFmtId="3" fontId="4" fillId="4" borderId="3" xfId="1" applyNumberFormat="1" applyFont="1" applyFill="1" applyBorder="1" applyAlignment="1">
      <alignment horizontal="center" vertical="center" wrapText="1"/>
    </xf>
    <xf numFmtId="0" fontId="4" fillId="0" borderId="89" xfId="1" applyFont="1" applyBorder="1" applyAlignment="1">
      <alignment vertical="center"/>
    </xf>
    <xf numFmtId="3" fontId="3" fillId="2" borderId="90" xfId="1" applyNumberFormat="1" applyFont="1" applyFill="1" applyBorder="1" applyAlignment="1">
      <alignment horizontal="center" vertical="center" wrapText="1"/>
    </xf>
    <xf numFmtId="3" fontId="4" fillId="0" borderId="90" xfId="1" applyNumberFormat="1" applyFont="1" applyBorder="1" applyAlignment="1">
      <alignment horizontal="center" vertical="center" wrapText="1"/>
    </xf>
    <xf numFmtId="3" fontId="4" fillId="0" borderId="62" xfId="1" applyNumberFormat="1" applyFont="1" applyBorder="1" applyAlignment="1">
      <alignment horizontal="center" vertical="center" wrapText="1"/>
    </xf>
    <xf numFmtId="3" fontId="4" fillId="4" borderId="38" xfId="1" applyNumberFormat="1" applyFont="1" applyFill="1" applyBorder="1" applyAlignment="1">
      <alignment horizontal="center" vertical="center" wrapText="1"/>
    </xf>
    <xf numFmtId="0" fontId="3" fillId="8" borderId="52" xfId="1" applyFont="1" applyFill="1" applyBorder="1" applyAlignment="1">
      <alignment horizontal="center" vertical="center"/>
    </xf>
    <xf numFmtId="0" fontId="3" fillId="2" borderId="53" xfId="1" applyFont="1" applyFill="1" applyBorder="1" applyAlignment="1">
      <alignment horizontal="center" vertical="center" wrapText="1"/>
    </xf>
    <xf numFmtId="0" fontId="4" fillId="0" borderId="54" xfId="1" applyFont="1" applyBorder="1" applyAlignment="1">
      <alignment vertical="center"/>
    </xf>
    <xf numFmtId="3" fontId="3" fillId="2" borderId="55" xfId="1" applyNumberFormat="1" applyFont="1" applyFill="1" applyBorder="1" applyAlignment="1">
      <alignment horizontal="center" vertical="center" wrapText="1"/>
    </xf>
    <xf numFmtId="3" fontId="4" fillId="0" borderId="55" xfId="1" applyNumberFormat="1" applyFont="1" applyBorder="1" applyAlignment="1">
      <alignment horizontal="center" vertical="center" wrapText="1"/>
    </xf>
    <xf numFmtId="3" fontId="3" fillId="2" borderId="129" xfId="1" applyNumberFormat="1" applyFont="1" applyFill="1" applyBorder="1" applyAlignment="1">
      <alignment horizontal="center" vertical="center" wrapText="1"/>
    </xf>
    <xf numFmtId="3" fontId="4" fillId="0" borderId="129" xfId="1" applyNumberFormat="1" applyFont="1" applyBorder="1" applyAlignment="1">
      <alignment horizontal="center" vertical="center" wrapText="1"/>
    </xf>
    <xf numFmtId="164" fontId="6" fillId="3" borderId="8" xfId="1" applyNumberFormat="1" applyFont="1" applyFill="1" applyBorder="1" applyAlignment="1">
      <alignment horizontal="center" vertical="center" wrapText="1"/>
    </xf>
    <xf numFmtId="3" fontId="4" fillId="4" borderId="8" xfId="1" applyNumberFormat="1" applyFont="1" applyFill="1" applyBorder="1" applyAlignment="1">
      <alignment horizontal="center" vertical="center" wrapText="1"/>
    </xf>
    <xf numFmtId="164" fontId="6" fillId="7" borderId="8" xfId="1" applyNumberFormat="1" applyFont="1" applyFill="1" applyBorder="1" applyAlignment="1">
      <alignment horizontal="center" vertical="center" wrapText="1"/>
    </xf>
    <xf numFmtId="0" fontId="4" fillId="0" borderId="33" xfId="1" applyFont="1" applyBorder="1" applyAlignment="1">
      <alignment vertical="center"/>
    </xf>
    <xf numFmtId="3" fontId="3" fillId="2" borderId="8" xfId="1" applyNumberFormat="1" applyFont="1" applyFill="1" applyBorder="1" applyAlignment="1">
      <alignment horizontal="center" vertical="center" wrapText="1"/>
    </xf>
    <xf numFmtId="3" fontId="4" fillId="0" borderId="8" xfId="1" applyNumberFormat="1" applyFont="1" applyBorder="1" applyAlignment="1">
      <alignment horizontal="center" vertical="center" wrapText="1"/>
    </xf>
    <xf numFmtId="3" fontId="4" fillId="4" borderId="137" xfId="1" applyNumberFormat="1" applyFont="1" applyFill="1" applyBorder="1" applyAlignment="1">
      <alignment horizontal="center" vertical="center" wrapText="1"/>
    </xf>
    <xf numFmtId="0" fontId="4" fillId="0" borderId="138" xfId="1" applyFont="1" applyBorder="1" applyAlignment="1">
      <alignment vertical="center"/>
    </xf>
    <xf numFmtId="3" fontId="4" fillId="0" borderId="137" xfId="1" applyNumberFormat="1" applyFont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3" fontId="3" fillId="15" borderId="38" xfId="1" applyNumberFormat="1" applyFont="1" applyFill="1" applyBorder="1" applyAlignment="1">
      <alignment horizontal="center" vertical="center" wrapText="1"/>
    </xf>
    <xf numFmtId="3" fontId="4" fillId="4" borderId="152" xfId="1" applyNumberFormat="1" applyFont="1" applyFill="1" applyBorder="1" applyAlignment="1">
      <alignment horizontal="center" vertical="center" wrapText="1"/>
    </xf>
    <xf numFmtId="0" fontId="4" fillId="0" borderId="163" xfId="1" applyFont="1" applyBorder="1" applyAlignment="1">
      <alignment vertical="center"/>
    </xf>
    <xf numFmtId="3" fontId="3" fillId="15" borderId="117" xfId="1" applyNumberFormat="1" applyFont="1" applyFill="1" applyBorder="1" applyAlignment="1">
      <alignment horizontal="center" vertical="center" wrapText="1"/>
    </xf>
    <xf numFmtId="3" fontId="4" fillId="0" borderId="0" xfId="1" applyNumberFormat="1" applyFont="1" applyAlignment="1">
      <alignment horizontal="center" vertical="center" wrapText="1"/>
    </xf>
    <xf numFmtId="3" fontId="4" fillId="4" borderId="117" xfId="1" applyNumberFormat="1" applyFont="1" applyFill="1" applyBorder="1" applyAlignment="1">
      <alignment horizontal="center" vertical="center" wrapText="1"/>
    </xf>
    <xf numFmtId="3" fontId="4" fillId="4" borderId="166" xfId="1" applyNumberFormat="1" applyFont="1" applyFill="1" applyBorder="1" applyAlignment="1">
      <alignment horizontal="center" vertical="center" wrapText="1"/>
    </xf>
    <xf numFmtId="0" fontId="3" fillId="8" borderId="63" xfId="1" applyFont="1" applyFill="1" applyBorder="1" applyAlignment="1">
      <alignment horizontal="center" vertical="center"/>
    </xf>
    <xf numFmtId="0" fontId="3" fillId="2" borderId="64" xfId="1" applyFont="1" applyFill="1" applyBorder="1" applyAlignment="1">
      <alignment horizontal="center" vertical="center" wrapText="1"/>
    </xf>
    <xf numFmtId="3" fontId="3" fillId="2" borderId="66" xfId="1" applyNumberFormat="1" applyFont="1" applyFill="1" applyBorder="1" applyAlignment="1">
      <alignment horizontal="center" vertical="center" wrapText="1"/>
    </xf>
    <xf numFmtId="3" fontId="4" fillId="0" borderId="66" xfId="1" applyNumberFormat="1" applyFont="1" applyBorder="1" applyAlignment="1">
      <alignment horizontal="center" vertical="center" wrapText="1"/>
    </xf>
    <xf numFmtId="0" fontId="4" fillId="0" borderId="67" xfId="1" applyFont="1" applyBorder="1" applyAlignment="1">
      <alignment vertical="center"/>
    </xf>
    <xf numFmtId="3" fontId="3" fillId="2" borderId="68" xfId="1" applyNumberFormat="1" applyFont="1" applyFill="1" applyBorder="1" applyAlignment="1">
      <alignment horizontal="center" vertical="center" wrapText="1"/>
    </xf>
    <xf numFmtId="3" fontId="4" fillId="0" borderId="68" xfId="1" applyNumberFormat="1" applyFont="1" applyBorder="1" applyAlignment="1">
      <alignment horizontal="center" vertical="center" wrapText="1"/>
    </xf>
    <xf numFmtId="0" fontId="4" fillId="0" borderId="69" xfId="1" applyFont="1" applyBorder="1" applyAlignment="1">
      <alignment vertical="center"/>
    </xf>
    <xf numFmtId="3" fontId="3" fillId="2" borderId="70" xfId="1" applyNumberFormat="1" applyFont="1" applyFill="1" applyBorder="1" applyAlignment="1">
      <alignment horizontal="center" vertical="center" wrapText="1"/>
    </xf>
    <xf numFmtId="3" fontId="4" fillId="0" borderId="70" xfId="1" applyNumberFormat="1" applyFont="1" applyBorder="1" applyAlignment="1">
      <alignment horizontal="center" vertical="center" wrapText="1"/>
    </xf>
    <xf numFmtId="164" fontId="6" fillId="3" borderId="70" xfId="1" applyNumberFormat="1" applyFont="1" applyFill="1" applyBorder="1" applyAlignment="1">
      <alignment horizontal="center" vertical="center" wrapText="1"/>
    </xf>
    <xf numFmtId="3" fontId="4" fillId="0" borderId="128" xfId="1" applyNumberFormat="1" applyFont="1" applyBorder="1" applyAlignment="1">
      <alignment horizontal="center" vertical="center" wrapText="1"/>
    </xf>
    <xf numFmtId="164" fontId="6" fillId="7" borderId="116" xfId="1" applyNumberFormat="1" applyFont="1" applyFill="1" applyBorder="1" applyAlignment="1">
      <alignment horizontal="center" vertical="center" wrapText="1"/>
    </xf>
    <xf numFmtId="164" fontId="6" fillId="7" borderId="41" xfId="1" applyNumberFormat="1" applyFont="1" applyFill="1" applyBorder="1" applyAlignment="1">
      <alignment horizontal="center" vertical="center" wrapText="1"/>
    </xf>
    <xf numFmtId="0" fontId="3" fillId="8" borderId="85" xfId="1" applyFont="1" applyFill="1" applyBorder="1" applyAlignment="1">
      <alignment horizontal="center" vertical="center"/>
    </xf>
    <xf numFmtId="0" fontId="3" fillId="2" borderId="86" xfId="1" applyFont="1" applyFill="1" applyBorder="1" applyAlignment="1">
      <alignment horizontal="center" vertical="center" wrapText="1"/>
    </xf>
    <xf numFmtId="0" fontId="4" fillId="0" borderId="87" xfId="1" applyFont="1" applyBorder="1" applyAlignment="1">
      <alignment vertical="center"/>
    </xf>
    <xf numFmtId="3" fontId="3" fillId="2" borderId="88" xfId="1" applyNumberFormat="1" applyFont="1" applyFill="1" applyBorder="1" applyAlignment="1">
      <alignment horizontal="center" vertical="center" wrapText="1"/>
    </xf>
    <xf numFmtId="3" fontId="4" fillId="0" borderId="88" xfId="1" applyNumberFormat="1" applyFont="1" applyBorder="1" applyAlignment="1">
      <alignment horizontal="center" vertical="center" wrapText="1"/>
    </xf>
    <xf numFmtId="0" fontId="4" fillId="0" borderId="155" xfId="1" applyFont="1" applyBorder="1" applyAlignment="1">
      <alignment vertical="center"/>
    </xf>
    <xf numFmtId="3" fontId="4" fillId="2" borderId="130" xfId="1" applyNumberFormat="1" applyFont="1" applyFill="1" applyBorder="1" applyAlignment="1">
      <alignment horizontal="center" vertical="center" wrapText="1"/>
    </xf>
    <xf numFmtId="3" fontId="4" fillId="2" borderId="137" xfId="1" applyNumberFormat="1" applyFont="1" applyFill="1" applyBorder="1" applyAlignment="1">
      <alignment horizontal="center" vertical="center" wrapText="1"/>
    </xf>
    <xf numFmtId="0" fontId="3" fillId="8" borderId="75" xfId="1" applyFont="1" applyFill="1" applyBorder="1" applyAlignment="1">
      <alignment horizontal="center" vertical="center"/>
    </xf>
    <xf numFmtId="0" fontId="3" fillId="2" borderId="76" xfId="1" applyFont="1" applyFill="1" applyBorder="1" applyAlignment="1">
      <alignment horizontal="center" vertical="center" wrapText="1"/>
    </xf>
    <xf numFmtId="0" fontId="4" fillId="0" borderId="77" xfId="1" applyFont="1" applyBorder="1" applyAlignment="1">
      <alignment vertical="center"/>
    </xf>
    <xf numFmtId="3" fontId="3" fillId="2" borderId="78" xfId="1" applyNumberFormat="1" applyFont="1" applyFill="1" applyBorder="1" applyAlignment="1">
      <alignment horizontal="center" vertical="center" wrapText="1"/>
    </xf>
    <xf numFmtId="3" fontId="4" fillId="0" borderId="78" xfId="1" applyNumberFormat="1" applyFont="1" applyBorder="1" applyAlignment="1">
      <alignment horizontal="center" vertical="center" wrapText="1"/>
    </xf>
    <xf numFmtId="164" fontId="6" fillId="3" borderId="78" xfId="1" applyNumberFormat="1" applyFont="1" applyFill="1" applyBorder="1" applyAlignment="1">
      <alignment horizontal="center" vertical="center" wrapText="1"/>
    </xf>
    <xf numFmtId="164" fontId="6" fillId="3" borderId="129" xfId="1" applyNumberFormat="1" applyFont="1" applyFill="1" applyBorder="1" applyAlignment="1">
      <alignment horizontal="center" vertical="center" wrapText="1"/>
    </xf>
    <xf numFmtId="0" fontId="4" fillId="0" borderId="130" xfId="1" applyFont="1" applyBorder="1" applyAlignment="1">
      <alignment horizontal="left" vertical="center" wrapText="1"/>
    </xf>
    <xf numFmtId="0" fontId="24" fillId="6" borderId="169" xfId="1" applyFont="1" applyFill="1" applyBorder="1" applyAlignment="1">
      <alignment horizontal="center" vertical="center"/>
    </xf>
    <xf numFmtId="0" fontId="24" fillId="6" borderId="170" xfId="1" applyFont="1" applyFill="1" applyBorder="1" applyAlignment="1">
      <alignment horizontal="center" vertical="center"/>
    </xf>
    <xf numFmtId="0" fontId="24" fillId="6" borderId="167" xfId="1" applyFont="1" applyFill="1" applyBorder="1" applyAlignment="1">
      <alignment horizontal="center" vertical="center"/>
    </xf>
    <xf numFmtId="0" fontId="24" fillId="6" borderId="158" xfId="1" applyFont="1" applyFill="1" applyBorder="1" applyAlignment="1">
      <alignment horizontal="center" vertical="center"/>
    </xf>
    <xf numFmtId="0" fontId="28" fillId="20" borderId="158" xfId="1" applyFont="1" applyFill="1" applyBorder="1" applyAlignment="1">
      <alignment horizontal="center" vertical="center" wrapText="1"/>
    </xf>
    <xf numFmtId="0" fontId="4" fillId="0" borderId="137" xfId="1" applyFont="1" applyBorder="1" applyAlignment="1">
      <alignment vertical="center" wrapText="1"/>
    </xf>
    <xf numFmtId="0" fontId="4" fillId="0" borderId="65" xfId="1" applyFont="1" applyBorder="1" applyAlignment="1">
      <alignment vertical="center" wrapText="1"/>
    </xf>
    <xf numFmtId="0" fontId="4" fillId="0" borderId="0" xfId="1" applyFont="1" applyAlignment="1">
      <alignment vertical="center" wrapText="1"/>
    </xf>
    <xf numFmtId="0" fontId="4" fillId="0" borderId="134" xfId="1" applyFont="1" applyBorder="1" applyAlignment="1">
      <alignment vertical="center" wrapText="1"/>
    </xf>
    <xf numFmtId="0" fontId="4" fillId="0" borderId="89" xfId="1" applyFont="1" applyBorder="1" applyAlignment="1">
      <alignment vertical="center" wrapText="1"/>
    </xf>
    <xf numFmtId="0" fontId="4" fillId="0" borderId="101" xfId="1" applyFont="1" applyBorder="1" applyAlignment="1">
      <alignment vertical="center"/>
    </xf>
    <xf numFmtId="3" fontId="4" fillId="4" borderId="132" xfId="1" applyNumberFormat="1" applyFont="1" applyFill="1" applyBorder="1" applyAlignment="1" applyProtection="1">
      <alignment horizontal="center" vertical="center" wrapText="1"/>
      <protection locked="0"/>
    </xf>
    <xf numFmtId="0" fontId="4" fillId="13" borderId="99" xfId="1" applyFont="1" applyFill="1" applyBorder="1" applyAlignment="1">
      <alignment vertical="center" wrapText="1"/>
    </xf>
    <xf numFmtId="0" fontId="4" fillId="0" borderId="99" xfId="1" applyFont="1" applyBorder="1" applyAlignment="1">
      <alignment vertical="center"/>
    </xf>
    <xf numFmtId="3" fontId="3" fillId="15" borderId="99" xfId="1" applyNumberFormat="1" applyFont="1" applyFill="1" applyBorder="1" applyAlignment="1">
      <alignment horizontal="center" vertical="center" wrapText="1"/>
    </xf>
    <xf numFmtId="3" fontId="3" fillId="15" borderId="152" xfId="1" applyNumberFormat="1" applyFont="1" applyFill="1" applyBorder="1" applyAlignment="1">
      <alignment horizontal="center" vertical="center" wrapText="1"/>
    </xf>
    <xf numFmtId="3" fontId="3" fillId="4" borderId="152" xfId="1" applyNumberFormat="1" applyFont="1" applyFill="1" applyBorder="1" applyAlignment="1">
      <alignment horizontal="center" wrapText="1"/>
    </xf>
    <xf numFmtId="164" fontId="8" fillId="3" borderId="99" xfId="1" applyNumberFormat="1" applyFont="1" applyFill="1" applyBorder="1" applyAlignment="1">
      <alignment horizontal="center" vertical="center" wrapText="1"/>
    </xf>
    <xf numFmtId="164" fontId="8" fillId="7" borderId="99" xfId="1" applyNumberFormat="1" applyFont="1" applyFill="1" applyBorder="1" applyAlignment="1">
      <alignment horizontal="center" vertical="center" wrapText="1"/>
    </xf>
    <xf numFmtId="3" fontId="3" fillId="4" borderId="152" xfId="1" applyNumberFormat="1" applyFont="1" applyFill="1" applyBorder="1" applyAlignment="1">
      <alignment horizontal="center" vertical="center" wrapText="1"/>
    </xf>
    <xf numFmtId="0" fontId="3" fillId="0" borderId="167" xfId="1" applyFont="1" applyBorder="1" applyAlignment="1">
      <alignment wrapText="1"/>
    </xf>
    <xf numFmtId="3" fontId="4" fillId="4" borderId="152" xfId="1" applyNumberFormat="1" applyFont="1" applyFill="1" applyBorder="1" applyAlignment="1">
      <alignment horizontal="center" wrapText="1"/>
    </xf>
    <xf numFmtId="0" fontId="28" fillId="20" borderId="169" xfId="1" applyFont="1" applyFill="1" applyBorder="1" applyAlignment="1">
      <alignment horizontal="center" vertical="center" wrapText="1"/>
    </xf>
    <xf numFmtId="164" fontId="6" fillId="3" borderId="99" xfId="1" applyNumberFormat="1" applyFont="1" applyFill="1" applyBorder="1" applyAlignment="1">
      <alignment horizontal="center" vertical="center" wrapText="1"/>
    </xf>
    <xf numFmtId="3" fontId="4" fillId="4" borderId="99" xfId="1" applyNumberFormat="1" applyFont="1" applyFill="1" applyBorder="1" applyAlignment="1" applyProtection="1">
      <alignment horizontal="center" vertical="center" wrapText="1"/>
      <protection locked="0"/>
    </xf>
    <xf numFmtId="164" fontId="6" fillId="7" borderId="99" xfId="1" applyNumberFormat="1" applyFont="1" applyFill="1" applyBorder="1" applyAlignment="1">
      <alignment horizontal="center" vertical="center" wrapText="1"/>
    </xf>
    <xf numFmtId="3" fontId="4" fillId="0" borderId="187" xfId="1" applyNumberFormat="1" applyFont="1" applyBorder="1" applyAlignment="1" applyProtection="1">
      <alignment horizontal="center" vertical="center" wrapText="1"/>
      <protection locked="0"/>
    </xf>
    <xf numFmtId="3" fontId="4" fillId="4" borderId="190" xfId="1" applyNumberFormat="1" applyFont="1" applyFill="1" applyBorder="1" applyAlignment="1" applyProtection="1">
      <alignment horizontal="center" vertical="center" wrapText="1"/>
      <protection locked="0"/>
    </xf>
    <xf numFmtId="0" fontId="3" fillId="8" borderId="154" xfId="1" applyFont="1" applyFill="1" applyBorder="1" applyAlignment="1">
      <alignment horizontal="center" vertical="center"/>
    </xf>
    <xf numFmtId="3" fontId="4" fillId="0" borderId="193" xfId="1" applyNumberFormat="1" applyFont="1" applyBorder="1" applyAlignment="1" applyProtection="1">
      <alignment horizontal="center" vertical="center" wrapText="1"/>
      <protection locked="0"/>
    </xf>
    <xf numFmtId="0" fontId="2" fillId="8" borderId="130" xfId="1" applyFont="1" applyFill="1" applyBorder="1" applyAlignment="1">
      <alignment horizontal="center" vertical="center"/>
    </xf>
    <xf numFmtId="0" fontId="2" fillId="2" borderId="130" xfId="1" applyFont="1" applyFill="1" applyBorder="1" applyAlignment="1">
      <alignment horizontal="center" vertical="center" wrapText="1"/>
    </xf>
    <xf numFmtId="0" fontId="2" fillId="6" borderId="130" xfId="1" applyFont="1" applyFill="1" applyBorder="1" applyAlignment="1">
      <alignment horizontal="center" vertical="center"/>
    </xf>
    <xf numFmtId="3" fontId="2" fillId="2" borderId="130" xfId="1" applyNumberFormat="1" applyFont="1" applyFill="1" applyBorder="1" applyAlignment="1">
      <alignment horizontal="center" vertical="center" wrapText="1"/>
    </xf>
    <xf numFmtId="3" fontId="29" fillId="0" borderId="130" xfId="1" applyNumberFormat="1" applyFont="1" applyBorder="1" applyAlignment="1" applyProtection="1">
      <alignment horizontal="center" vertical="center" wrapText="1"/>
      <protection locked="0"/>
    </xf>
    <xf numFmtId="3" fontId="29" fillId="4" borderId="130" xfId="1" applyNumberFormat="1" applyFont="1" applyFill="1" applyBorder="1" applyAlignment="1" applyProtection="1">
      <alignment horizontal="center" vertical="center" wrapText="1"/>
      <protection locked="0"/>
    </xf>
    <xf numFmtId="3" fontId="2" fillId="0" borderId="130" xfId="1" applyNumberFormat="1" applyFont="1" applyBorder="1" applyAlignment="1">
      <alignment horizontal="center" wrapText="1"/>
    </xf>
    <xf numFmtId="3" fontId="2" fillId="4" borderId="130" xfId="1" applyNumberFormat="1" applyFont="1" applyFill="1" applyBorder="1" applyAlignment="1" applyProtection="1">
      <alignment horizontal="center" vertical="center" wrapText="1"/>
      <protection locked="0"/>
    </xf>
    <xf numFmtId="0" fontId="29" fillId="0" borderId="130" xfId="1" applyFont="1" applyBorder="1" applyAlignment="1">
      <alignment vertical="center" wrapText="1"/>
    </xf>
    <xf numFmtId="0" fontId="2" fillId="8" borderId="92" xfId="1" applyFont="1" applyFill="1" applyBorder="1" applyAlignment="1">
      <alignment horizontal="center" vertical="center"/>
    </xf>
    <xf numFmtId="0" fontId="2" fillId="6" borderId="92" xfId="1" applyFont="1" applyFill="1" applyBorder="1" applyAlignment="1">
      <alignment horizontal="center" vertical="center"/>
    </xf>
    <xf numFmtId="3" fontId="2" fillId="2" borderId="3" xfId="1" applyNumberFormat="1" applyFont="1" applyFill="1" applyBorder="1" applyAlignment="1">
      <alignment horizontal="center" vertical="center" wrapText="1"/>
    </xf>
    <xf numFmtId="3" fontId="29" fillId="0" borderId="3" xfId="1" applyNumberFormat="1" applyFont="1" applyBorder="1" applyAlignment="1" applyProtection="1">
      <alignment horizontal="center" vertical="center" wrapText="1"/>
      <protection locked="0"/>
    </xf>
    <xf numFmtId="3" fontId="29" fillId="4" borderId="3" xfId="1" applyNumberFormat="1" applyFont="1" applyFill="1" applyBorder="1" applyAlignment="1" applyProtection="1">
      <alignment horizontal="center" vertical="center" wrapText="1"/>
      <protection locked="0"/>
    </xf>
    <xf numFmtId="3" fontId="2" fillId="2" borderId="90" xfId="1" applyNumberFormat="1" applyFont="1" applyFill="1" applyBorder="1" applyAlignment="1">
      <alignment horizontal="center" vertical="center" wrapText="1"/>
    </xf>
    <xf numFmtId="3" fontId="29" fillId="0" borderId="90" xfId="1" applyNumberFormat="1" applyFont="1" applyBorder="1" applyAlignment="1" applyProtection="1">
      <alignment horizontal="center" vertical="center" wrapText="1"/>
      <protection locked="0"/>
    </xf>
    <xf numFmtId="3" fontId="2" fillId="2" borderId="38" xfId="1" applyNumberFormat="1" applyFont="1" applyFill="1" applyBorder="1" applyAlignment="1">
      <alignment horizontal="center" vertical="center" wrapText="1"/>
    </xf>
    <xf numFmtId="3" fontId="2" fillId="0" borderId="38" xfId="1" applyNumberFormat="1" applyFont="1" applyBorder="1" applyAlignment="1">
      <alignment horizontal="center" wrapText="1"/>
    </xf>
    <xf numFmtId="3" fontId="29" fillId="4" borderId="38" xfId="1" applyNumberFormat="1" applyFont="1" applyFill="1" applyBorder="1" applyAlignment="1" applyProtection="1">
      <alignment horizontal="center" vertical="center" wrapText="1"/>
      <protection locked="0"/>
    </xf>
    <xf numFmtId="3" fontId="2" fillId="15" borderId="130" xfId="1" applyNumberFormat="1" applyFont="1" applyFill="1" applyBorder="1" applyAlignment="1">
      <alignment horizontal="center" vertical="center" wrapText="1"/>
    </xf>
    <xf numFmtId="3" fontId="29" fillId="13" borderId="130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horizontal="center" vertical="center" wrapText="1"/>
    </xf>
    <xf numFmtId="3" fontId="29" fillId="0" borderId="83" xfId="1" applyNumberFormat="1" applyFont="1" applyBorder="1" applyAlignment="1" applyProtection="1">
      <alignment horizontal="center" vertical="center" wrapText="1"/>
      <protection locked="0"/>
    </xf>
    <xf numFmtId="3" fontId="2" fillId="2" borderId="148" xfId="1" applyNumberFormat="1" applyFont="1" applyFill="1" applyBorder="1" applyAlignment="1">
      <alignment horizontal="center" vertical="center" wrapText="1"/>
    </xf>
    <xf numFmtId="3" fontId="29" fillId="0" borderId="148" xfId="1" applyNumberFormat="1" applyFont="1" applyBorder="1" applyAlignment="1" applyProtection="1">
      <alignment horizontal="center" vertical="center" wrapText="1"/>
      <protection locked="0"/>
    </xf>
    <xf numFmtId="3" fontId="29" fillId="4" borderId="148" xfId="1" applyNumberFormat="1" applyFont="1" applyFill="1" applyBorder="1" applyAlignment="1" applyProtection="1">
      <alignment horizontal="center" vertical="center" wrapText="1"/>
      <protection locked="0"/>
    </xf>
    <xf numFmtId="3" fontId="2" fillId="15" borderId="149" xfId="1" applyNumberFormat="1" applyFont="1" applyFill="1" applyBorder="1" applyAlignment="1">
      <alignment horizontal="center" vertical="center" wrapText="1"/>
    </xf>
    <xf numFmtId="3" fontId="29" fillId="13" borderId="149" xfId="1" applyNumberFormat="1" applyFont="1" applyFill="1" applyBorder="1" applyAlignment="1" applyProtection="1">
      <alignment horizontal="center" vertical="center" wrapText="1"/>
      <protection locked="0"/>
    </xf>
    <xf numFmtId="3" fontId="29" fillId="4" borderId="149" xfId="1" applyNumberFormat="1" applyFont="1" applyFill="1" applyBorder="1" applyAlignment="1" applyProtection="1">
      <alignment horizontal="center" vertical="center" wrapText="1"/>
      <protection locked="0"/>
    </xf>
    <xf numFmtId="3" fontId="2" fillId="2" borderId="149" xfId="1" applyNumberFormat="1" applyFont="1" applyFill="1" applyBorder="1" applyAlignment="1">
      <alignment horizontal="center" vertical="center" wrapText="1"/>
    </xf>
    <xf numFmtId="3" fontId="29" fillId="0" borderId="149" xfId="1" applyNumberFormat="1" applyFont="1" applyBorder="1" applyAlignment="1" applyProtection="1">
      <alignment horizontal="center" vertical="center" wrapText="1"/>
      <protection locked="0"/>
    </xf>
    <xf numFmtId="3" fontId="2" fillId="2" borderId="185" xfId="1" applyNumberFormat="1" applyFont="1" applyFill="1" applyBorder="1" applyAlignment="1">
      <alignment horizontal="center" vertical="center" wrapText="1"/>
    </xf>
    <xf numFmtId="3" fontId="29" fillId="0" borderId="185" xfId="1" applyNumberFormat="1" applyFont="1" applyBorder="1" applyAlignment="1" applyProtection="1">
      <alignment horizontal="center" vertical="center" wrapText="1"/>
      <protection locked="0"/>
    </xf>
    <xf numFmtId="3" fontId="2" fillId="2" borderId="150" xfId="1" applyNumberFormat="1" applyFont="1" applyFill="1" applyBorder="1" applyAlignment="1">
      <alignment horizontal="center" vertical="center" wrapText="1"/>
    </xf>
    <xf numFmtId="3" fontId="29" fillId="0" borderId="150" xfId="1" applyNumberFormat="1" applyFont="1" applyBorder="1" applyAlignment="1" applyProtection="1">
      <alignment horizontal="center" vertical="center" wrapText="1"/>
      <protection locked="0"/>
    </xf>
    <xf numFmtId="3" fontId="2" fillId="2" borderId="6" xfId="1" applyNumberFormat="1" applyFont="1" applyFill="1" applyBorder="1" applyAlignment="1">
      <alignment horizontal="center" vertical="center" wrapText="1"/>
    </xf>
    <xf numFmtId="3" fontId="2" fillId="0" borderId="6" xfId="1" applyNumberFormat="1" applyFont="1" applyBorder="1" applyAlignment="1">
      <alignment horizontal="center" wrapText="1"/>
    </xf>
    <xf numFmtId="3" fontId="29" fillId="4" borderId="41" xfId="1" applyNumberFormat="1" applyFont="1" applyFill="1" applyBorder="1" applyAlignment="1" applyProtection="1">
      <alignment horizontal="center" vertical="center" wrapText="1"/>
      <protection locked="0"/>
    </xf>
    <xf numFmtId="3" fontId="2" fillId="2" borderId="55" xfId="1" applyNumberFormat="1" applyFont="1" applyFill="1" applyBorder="1" applyAlignment="1">
      <alignment horizontal="center" vertical="center" wrapText="1"/>
    </xf>
    <xf numFmtId="3" fontId="29" fillId="0" borderId="55" xfId="1" applyNumberFormat="1" applyFont="1" applyBorder="1" applyAlignment="1" applyProtection="1">
      <alignment horizontal="center" vertical="center" wrapText="1"/>
      <protection locked="0"/>
    </xf>
    <xf numFmtId="3" fontId="2" fillId="2" borderId="129" xfId="1" applyNumberFormat="1" applyFont="1" applyFill="1" applyBorder="1" applyAlignment="1">
      <alignment horizontal="center" vertical="center" wrapText="1"/>
    </xf>
    <xf numFmtId="3" fontId="29" fillId="0" borderId="129" xfId="1" applyNumberFormat="1" applyFont="1" applyBorder="1" applyAlignment="1" applyProtection="1">
      <alignment horizontal="center" vertical="center" wrapText="1"/>
      <protection locked="0"/>
    </xf>
    <xf numFmtId="3" fontId="29" fillId="0" borderId="8" xfId="1" applyNumberFormat="1" applyFont="1" applyBorder="1" applyAlignment="1" applyProtection="1">
      <alignment horizontal="center" vertical="center" wrapText="1"/>
      <protection locked="0"/>
    </xf>
    <xf numFmtId="3" fontId="29" fillId="4" borderId="137" xfId="1" applyNumberFormat="1" applyFont="1" applyFill="1" applyBorder="1" applyAlignment="1" applyProtection="1">
      <alignment horizontal="center" vertical="center" wrapText="1"/>
      <protection locked="0"/>
    </xf>
    <xf numFmtId="0" fontId="2" fillId="15" borderId="57" xfId="1" applyFont="1" applyFill="1" applyBorder="1" applyAlignment="1">
      <alignment horizontal="center" vertical="center" wrapText="1"/>
    </xf>
    <xf numFmtId="3" fontId="2" fillId="15" borderId="3" xfId="1" applyNumberFormat="1" applyFont="1" applyFill="1" applyBorder="1" applyAlignment="1">
      <alignment horizontal="center" vertical="center" wrapText="1"/>
    </xf>
    <xf numFmtId="3" fontId="29" fillId="0" borderId="124" xfId="1" applyNumberFormat="1" applyFont="1" applyBorder="1" applyAlignment="1" applyProtection="1">
      <alignment horizontal="center" vertical="center" wrapText="1"/>
      <protection locked="0"/>
    </xf>
    <xf numFmtId="3" fontId="2" fillId="15" borderId="58" xfId="1" applyNumberFormat="1" applyFont="1" applyFill="1" applyBorder="1" applyAlignment="1">
      <alignment horizontal="center" vertical="center" wrapText="1"/>
    </xf>
    <xf numFmtId="0" fontId="29" fillId="0" borderId="83" xfId="1" applyFont="1" applyBorder="1" applyAlignment="1" applyProtection="1">
      <alignment horizontal="center" vertical="center" wrapText="1"/>
      <protection locked="0"/>
    </xf>
    <xf numFmtId="3" fontId="2" fillId="15" borderId="129" xfId="1" applyNumberFormat="1" applyFont="1" applyFill="1" applyBorder="1" applyAlignment="1">
      <alignment horizontal="center" vertical="center" wrapText="1"/>
    </xf>
    <xf numFmtId="3" fontId="2" fillId="15" borderId="99" xfId="1" applyNumberFormat="1" applyFont="1" applyFill="1" applyBorder="1" applyAlignment="1">
      <alignment horizontal="center" vertical="center" wrapText="1"/>
    </xf>
    <xf numFmtId="3" fontId="29" fillId="0" borderId="99" xfId="1" applyNumberFormat="1" applyFont="1" applyBorder="1" applyAlignment="1" applyProtection="1">
      <alignment horizontal="center" vertical="center" wrapText="1"/>
      <protection locked="0"/>
    </xf>
    <xf numFmtId="3" fontId="2" fillId="15" borderId="137" xfId="1" applyNumberFormat="1" applyFont="1" applyFill="1" applyBorder="1" applyAlignment="1">
      <alignment horizontal="center" vertical="center" wrapText="1"/>
    </xf>
    <xf numFmtId="3" fontId="29" fillId="0" borderId="137" xfId="1" applyNumberFormat="1" applyFont="1" applyBorder="1" applyAlignment="1" applyProtection="1">
      <alignment horizontal="center" vertical="center" wrapText="1"/>
      <protection locked="0"/>
    </xf>
    <xf numFmtId="3" fontId="29" fillId="4" borderId="99" xfId="1" applyNumberFormat="1" applyFont="1" applyFill="1" applyBorder="1" applyAlignment="1" applyProtection="1">
      <alignment horizontal="center" vertical="center" wrapText="1"/>
      <protection locked="0"/>
    </xf>
    <xf numFmtId="3" fontId="2" fillId="15" borderId="38" xfId="1" applyNumberFormat="1" applyFont="1" applyFill="1" applyBorder="1" applyAlignment="1">
      <alignment horizontal="center" vertical="center" wrapText="1"/>
    </xf>
    <xf numFmtId="3" fontId="29" fillId="15" borderId="1" xfId="1" applyNumberFormat="1" applyFont="1" applyFill="1" applyBorder="1" applyAlignment="1">
      <alignment horizontal="center" vertical="center" wrapText="1"/>
    </xf>
    <xf numFmtId="3" fontId="29" fillId="15" borderId="43" xfId="1" applyNumberFormat="1" applyFont="1" applyFill="1" applyBorder="1" applyAlignment="1">
      <alignment horizontal="center" vertical="center" wrapText="1"/>
    </xf>
    <xf numFmtId="3" fontId="29" fillId="0" borderId="43" xfId="1" applyNumberFormat="1" applyFont="1" applyBorder="1" applyAlignment="1" applyProtection="1">
      <alignment horizontal="center" vertical="center" wrapText="1"/>
      <protection locked="0"/>
    </xf>
    <xf numFmtId="3" fontId="29" fillId="15" borderId="154" xfId="1" applyNumberFormat="1" applyFont="1" applyFill="1" applyBorder="1" applyAlignment="1">
      <alignment horizontal="center" vertical="center" wrapText="1"/>
    </xf>
    <xf numFmtId="3" fontId="29" fillId="0" borderId="154" xfId="1" applyNumberFormat="1" applyFont="1" applyBorder="1" applyAlignment="1" applyProtection="1">
      <alignment horizontal="center" vertical="center" wrapText="1"/>
      <protection locked="0"/>
    </xf>
    <xf numFmtId="3" fontId="29" fillId="4" borderId="154" xfId="1" applyNumberFormat="1" applyFont="1" applyFill="1" applyBorder="1" applyAlignment="1" applyProtection="1">
      <alignment horizontal="center" vertical="center" wrapText="1"/>
      <protection locked="0"/>
    </xf>
    <xf numFmtId="3" fontId="29" fillId="15" borderId="137" xfId="1" applyNumberFormat="1" applyFont="1" applyFill="1" applyBorder="1" applyAlignment="1">
      <alignment horizontal="center" vertical="center" wrapText="1"/>
    </xf>
    <xf numFmtId="3" fontId="2" fillId="0" borderId="152" xfId="1" applyNumberFormat="1" applyFont="1" applyBorder="1" applyAlignment="1">
      <alignment horizontal="center" wrapText="1"/>
    </xf>
    <xf numFmtId="3" fontId="29" fillId="4" borderId="152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45" xfId="1" applyFont="1" applyFill="1" applyBorder="1" applyAlignment="1">
      <alignment horizontal="center" vertical="center" wrapText="1"/>
    </xf>
    <xf numFmtId="3" fontId="2" fillId="2" borderId="47" xfId="1" applyNumberFormat="1" applyFont="1" applyFill="1" applyBorder="1" applyAlignment="1">
      <alignment horizontal="center" vertical="center" wrapText="1"/>
    </xf>
    <xf numFmtId="3" fontId="2" fillId="15" borderId="41" xfId="1" applyNumberFormat="1" applyFont="1" applyFill="1" applyBorder="1" applyAlignment="1">
      <alignment horizontal="center" vertical="center" wrapText="1"/>
    </xf>
    <xf numFmtId="3" fontId="2" fillId="0" borderId="41" xfId="1" applyNumberFormat="1" applyFont="1" applyBorder="1" applyAlignment="1">
      <alignment horizontal="center" wrapText="1"/>
    </xf>
    <xf numFmtId="3" fontId="29" fillId="4" borderId="190" xfId="1" applyNumberFormat="1" applyFont="1" applyFill="1" applyBorder="1" applyAlignment="1" applyProtection="1">
      <alignment horizontal="center" vertical="center" wrapText="1"/>
      <protection locked="0"/>
    </xf>
    <xf numFmtId="3" fontId="2" fillId="15" borderId="117" xfId="1" applyNumberFormat="1" applyFont="1" applyFill="1" applyBorder="1" applyAlignment="1">
      <alignment horizontal="center" vertical="center" wrapText="1"/>
    </xf>
    <xf numFmtId="3" fontId="29" fillId="0" borderId="0" xfId="1" applyNumberFormat="1" applyFont="1" applyAlignment="1" applyProtection="1">
      <alignment horizontal="center" vertical="center" wrapText="1"/>
      <protection locked="0"/>
    </xf>
    <xf numFmtId="3" fontId="29" fillId="4" borderId="117" xfId="1" applyNumberFormat="1" applyFont="1" applyFill="1" applyBorder="1" applyAlignment="1" applyProtection="1">
      <alignment horizontal="center" vertical="center" wrapText="1"/>
      <protection locked="0"/>
    </xf>
    <xf numFmtId="3" fontId="29" fillId="4" borderId="166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61" xfId="1" applyFont="1" applyFill="1" applyBorder="1" applyAlignment="1">
      <alignment horizontal="center" vertical="center" wrapText="1"/>
    </xf>
    <xf numFmtId="3" fontId="2" fillId="2" borderId="62" xfId="1" applyNumberFormat="1" applyFont="1" applyFill="1" applyBorder="1" applyAlignment="1">
      <alignment horizontal="center" vertical="center" wrapText="1"/>
    </xf>
    <xf numFmtId="3" fontId="2" fillId="2" borderId="99" xfId="1" applyNumberFormat="1" applyFont="1" applyFill="1" applyBorder="1" applyAlignment="1">
      <alignment horizontal="center" vertical="center" wrapText="1"/>
    </xf>
    <xf numFmtId="3" fontId="2" fillId="2" borderId="41" xfId="1" applyNumberFormat="1" applyFont="1" applyFill="1" applyBorder="1" applyAlignment="1">
      <alignment horizontal="center" vertical="center" wrapText="1"/>
    </xf>
    <xf numFmtId="0" fontId="2" fillId="2" borderId="82" xfId="1" applyFont="1" applyFill="1" applyBorder="1" applyAlignment="1">
      <alignment horizontal="center" vertical="center" wrapText="1"/>
    </xf>
    <xf numFmtId="3" fontId="29" fillId="2" borderId="1" xfId="1" applyNumberFormat="1" applyFont="1" applyFill="1" applyBorder="1" applyAlignment="1">
      <alignment horizontal="center" vertical="center" wrapText="1"/>
    </xf>
    <xf numFmtId="3" fontId="29" fillId="2" borderId="187" xfId="1" applyNumberFormat="1" applyFont="1" applyFill="1" applyBorder="1" applyAlignment="1">
      <alignment horizontal="center" vertical="center" wrapText="1"/>
    </xf>
    <xf numFmtId="3" fontId="29" fillId="0" borderId="187" xfId="1" applyNumberFormat="1" applyFont="1" applyBorder="1" applyAlignment="1" applyProtection="1">
      <alignment horizontal="center" vertical="center" wrapText="1"/>
      <protection locked="0"/>
    </xf>
    <xf numFmtId="3" fontId="29" fillId="2" borderId="130" xfId="1" applyNumberFormat="1" applyFont="1" applyFill="1" applyBorder="1" applyAlignment="1">
      <alignment horizontal="center" vertical="center" wrapText="1"/>
    </xf>
    <xf numFmtId="3" fontId="2" fillId="2" borderId="66" xfId="1" applyNumberFormat="1" applyFont="1" applyFill="1" applyBorder="1" applyAlignment="1">
      <alignment horizontal="center" vertical="center" wrapText="1"/>
    </xf>
    <xf numFmtId="3" fontId="29" fillId="0" borderId="66" xfId="1" applyNumberFormat="1" applyFont="1" applyBorder="1" applyAlignment="1" applyProtection="1">
      <alignment horizontal="center" vertical="center" wrapText="1"/>
      <protection locked="0"/>
    </xf>
    <xf numFmtId="3" fontId="2" fillId="2" borderId="187" xfId="1" applyNumberFormat="1" applyFont="1" applyFill="1" applyBorder="1" applyAlignment="1">
      <alignment horizontal="center" vertical="center" wrapText="1"/>
    </xf>
    <xf numFmtId="3" fontId="29" fillId="0" borderId="193" xfId="1" applyNumberFormat="1" applyFont="1" applyBorder="1" applyAlignment="1" applyProtection="1">
      <alignment horizontal="center" vertical="center" wrapText="1"/>
      <protection locked="0"/>
    </xf>
    <xf numFmtId="3" fontId="29" fillId="4" borderId="193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72" xfId="1" applyFont="1" applyFill="1" applyBorder="1" applyAlignment="1">
      <alignment horizontal="center" vertical="center" wrapText="1"/>
    </xf>
    <xf numFmtId="3" fontId="2" fillId="2" borderId="74" xfId="1" applyNumberFormat="1" applyFont="1" applyFill="1" applyBorder="1" applyAlignment="1">
      <alignment horizontal="center" vertical="center" wrapText="1"/>
    </xf>
    <xf numFmtId="0" fontId="29" fillId="0" borderId="74" xfId="24" applyNumberFormat="1" applyFont="1" applyBorder="1" applyAlignment="1" applyProtection="1">
      <alignment horizontal="center" vertical="center" wrapText="1"/>
      <protection locked="0"/>
    </xf>
    <xf numFmtId="3" fontId="29" fillId="0" borderId="74" xfId="1" applyNumberFormat="1" applyFont="1" applyBorder="1" applyAlignment="1" applyProtection="1">
      <alignment horizontal="center" vertical="center" wrapText="1"/>
      <protection locked="0"/>
    </xf>
    <xf numFmtId="3" fontId="2" fillId="2" borderId="188" xfId="1" applyNumberFormat="1" applyFont="1" applyFill="1" applyBorder="1" applyAlignment="1">
      <alignment horizontal="center" vertical="center" wrapText="1"/>
    </xf>
    <xf numFmtId="0" fontId="29" fillId="0" borderId="188" xfId="1" applyFont="1" applyBorder="1" applyAlignment="1" applyProtection="1">
      <alignment horizontal="center" vertical="center" wrapText="1"/>
      <protection locked="0"/>
    </xf>
    <xf numFmtId="3" fontId="29" fillId="0" borderId="188" xfId="1" applyNumberFormat="1" applyFont="1" applyBorder="1" applyAlignment="1" applyProtection="1">
      <alignment horizontal="center" vertical="center" wrapText="1"/>
      <protection locked="0"/>
    </xf>
    <xf numFmtId="3" fontId="29" fillId="4" borderId="124" xfId="1" applyNumberFormat="1" applyFont="1" applyFill="1" applyBorder="1" applyAlignment="1" applyProtection="1">
      <alignment horizontal="center" vertical="center" wrapText="1"/>
      <protection locked="0"/>
    </xf>
    <xf numFmtId="3" fontId="30" fillId="2" borderId="83" xfId="1" applyNumberFormat="1" applyFont="1" applyFill="1" applyBorder="1" applyAlignment="1">
      <alignment horizontal="center" vertical="center" wrapText="1"/>
    </xf>
    <xf numFmtId="0" fontId="2" fillId="2" borderId="76" xfId="1" applyFont="1" applyFill="1" applyBorder="1" applyAlignment="1">
      <alignment horizontal="center" vertical="center" wrapText="1"/>
    </xf>
    <xf numFmtId="3" fontId="2" fillId="2" borderId="137" xfId="1" applyNumberFormat="1" applyFont="1" applyFill="1" applyBorder="1" applyAlignment="1">
      <alignment horizontal="center" vertical="center" wrapText="1"/>
    </xf>
    <xf numFmtId="3" fontId="29" fillId="0" borderId="200" xfId="1" applyNumberFormat="1" applyFont="1" applyBorder="1" applyAlignment="1" applyProtection="1">
      <alignment horizontal="center" vertical="center" wrapText="1"/>
      <protection locked="0"/>
    </xf>
    <xf numFmtId="3" fontId="2" fillId="2" borderId="88" xfId="1" applyNumberFormat="1" applyFont="1" applyFill="1" applyBorder="1" applyAlignment="1">
      <alignment horizontal="center" vertical="center" wrapText="1"/>
    </xf>
    <xf numFmtId="3" fontId="29" fillId="0" borderId="88" xfId="1" applyNumberFormat="1" applyFont="1" applyBorder="1" applyAlignment="1" applyProtection="1">
      <alignment horizontal="center" vertical="center" wrapText="1"/>
      <protection locked="0"/>
    </xf>
    <xf numFmtId="3" fontId="2" fillId="0" borderId="0" xfId="1" applyNumberFormat="1" applyFont="1" applyAlignment="1">
      <alignment horizontal="center" wrapText="1"/>
    </xf>
    <xf numFmtId="3" fontId="2" fillId="2" borderId="83" xfId="1" applyNumberFormat="1" applyFont="1" applyFill="1" applyBorder="1" applyAlignment="1">
      <alignment horizontal="center" vertical="center" wrapText="1"/>
    </xf>
    <xf numFmtId="3" fontId="2" fillId="2" borderId="84" xfId="1" applyNumberFormat="1" applyFont="1" applyFill="1" applyBorder="1" applyAlignment="1">
      <alignment horizontal="center" vertical="center" wrapText="1"/>
    </xf>
    <xf numFmtId="3" fontId="29" fillId="0" borderId="84" xfId="1" applyNumberFormat="1" applyFont="1" applyBorder="1" applyAlignment="1" applyProtection="1">
      <alignment horizontal="center" vertical="center" wrapText="1"/>
      <protection locked="0"/>
    </xf>
    <xf numFmtId="3" fontId="30" fillId="2" borderId="187" xfId="1" applyNumberFormat="1" applyFont="1" applyFill="1" applyBorder="1" applyAlignment="1">
      <alignment horizontal="center" vertical="center" wrapText="1"/>
    </xf>
    <xf numFmtId="3" fontId="30" fillId="2" borderId="130" xfId="1" applyNumberFormat="1" applyFont="1" applyFill="1" applyBorder="1" applyAlignment="1">
      <alignment horizontal="center" vertical="center" wrapText="1"/>
    </xf>
    <xf numFmtId="0" fontId="2" fillId="2" borderId="154" xfId="1" applyFont="1" applyFill="1" applyBorder="1" applyAlignment="1">
      <alignment horizontal="center" vertical="center" wrapText="1"/>
    </xf>
    <xf numFmtId="0" fontId="2" fillId="8" borderId="154" xfId="1" applyFont="1" applyFill="1" applyBorder="1" applyAlignment="1">
      <alignment horizontal="center" vertical="center"/>
    </xf>
    <xf numFmtId="0" fontId="2" fillId="6" borderId="154" xfId="1" applyFont="1" applyFill="1" applyBorder="1" applyAlignment="1">
      <alignment horizontal="center" vertical="center"/>
    </xf>
    <xf numFmtId="3" fontId="2" fillId="2" borderId="124" xfId="1" applyNumberFormat="1" applyFont="1" applyFill="1" applyBorder="1" applyAlignment="1">
      <alignment horizontal="center" vertical="center" wrapText="1"/>
    </xf>
    <xf numFmtId="3" fontId="2" fillId="2" borderId="43" xfId="1" applyNumberFormat="1" applyFont="1" applyFill="1" applyBorder="1" applyAlignment="1">
      <alignment horizontal="center" vertical="center" wrapText="1"/>
    </xf>
    <xf numFmtId="3" fontId="2" fillId="2" borderId="154" xfId="1" applyNumberFormat="1" applyFont="1" applyFill="1" applyBorder="1" applyAlignment="1">
      <alignment horizontal="center" vertical="center" wrapText="1"/>
    </xf>
    <xf numFmtId="3" fontId="29" fillId="4" borderId="202" xfId="1" applyNumberFormat="1" applyFont="1" applyFill="1" applyBorder="1" applyAlignment="1" applyProtection="1">
      <alignment horizontal="center" vertical="center" wrapText="1"/>
      <protection locked="0"/>
    </xf>
    <xf numFmtId="3" fontId="29" fillId="4" borderId="132" xfId="1" applyNumberFormat="1" applyFont="1" applyFill="1" applyBorder="1" applyAlignment="1" applyProtection="1">
      <alignment horizontal="center" vertical="center" wrapText="1"/>
      <protection locked="0"/>
    </xf>
    <xf numFmtId="3" fontId="2" fillId="2" borderId="78" xfId="1" applyNumberFormat="1" applyFont="1" applyFill="1" applyBorder="1" applyAlignment="1">
      <alignment horizontal="center" vertical="center" wrapText="1"/>
    </xf>
    <xf numFmtId="3" fontId="29" fillId="0" borderId="78" xfId="1" applyNumberFormat="1" applyFont="1" applyBorder="1" applyAlignment="1" applyProtection="1">
      <alignment horizontal="center" vertical="center" wrapText="1"/>
      <protection locked="0"/>
    </xf>
    <xf numFmtId="0" fontId="29" fillId="0" borderId="130" xfId="1" applyFont="1" applyBorder="1" applyAlignment="1">
      <alignment horizontal="left" vertical="center" wrapText="1"/>
    </xf>
    <xf numFmtId="0" fontId="2" fillId="2" borderId="80" xfId="1" applyFont="1" applyFill="1" applyBorder="1" applyAlignment="1">
      <alignment horizontal="center" vertical="center" wrapText="1"/>
    </xf>
    <xf numFmtId="3" fontId="2" fillId="15" borderId="193" xfId="1" applyNumberFormat="1" applyFont="1" applyFill="1" applyBorder="1" applyAlignment="1">
      <alignment horizontal="center" vertical="center" wrapText="1"/>
    </xf>
    <xf numFmtId="0" fontId="2" fillId="15" borderId="154" xfId="1" applyFont="1" applyFill="1" applyBorder="1" applyAlignment="1">
      <alignment horizontal="center" vertical="center" wrapText="1"/>
    </xf>
    <xf numFmtId="0" fontId="2" fillId="15" borderId="130" xfId="1" applyFont="1" applyFill="1" applyBorder="1" applyAlignment="1">
      <alignment horizontal="center" vertical="center" wrapText="1"/>
    </xf>
    <xf numFmtId="3" fontId="2" fillId="15" borderId="124" xfId="1" applyNumberFormat="1" applyFont="1" applyFill="1" applyBorder="1" applyAlignment="1">
      <alignment horizontal="center" vertical="center" wrapText="1"/>
    </xf>
    <xf numFmtId="3" fontId="2" fillId="15" borderId="1" xfId="1" applyNumberFormat="1" applyFont="1" applyFill="1" applyBorder="1" applyAlignment="1">
      <alignment horizontal="center" vertical="center" wrapText="1"/>
    </xf>
    <xf numFmtId="3" fontId="2" fillId="15" borderId="43" xfId="1" applyNumberFormat="1" applyFont="1" applyFill="1" applyBorder="1" applyAlignment="1">
      <alignment horizontal="center" vertical="center" wrapText="1"/>
    </xf>
    <xf numFmtId="3" fontId="2" fillId="15" borderId="154" xfId="1" applyNumberFormat="1" applyFont="1" applyFill="1" applyBorder="1" applyAlignment="1">
      <alignment horizontal="center" vertical="center" wrapText="1"/>
    </xf>
    <xf numFmtId="3" fontId="4" fillId="4" borderId="104" xfId="1" applyNumberFormat="1" applyFont="1" applyFill="1" applyBorder="1" applyAlignment="1" applyProtection="1">
      <alignment horizontal="center" vertical="center" wrapText="1"/>
      <protection locked="0"/>
    </xf>
    <xf numFmtId="3" fontId="4" fillId="4" borderId="189" xfId="1" applyNumberFormat="1" applyFont="1" applyFill="1" applyBorder="1" applyAlignment="1" applyProtection="1">
      <alignment horizontal="center" vertical="center" wrapText="1"/>
      <protection locked="0"/>
    </xf>
    <xf numFmtId="0" fontId="29" fillId="8" borderId="130" xfId="1" applyFont="1" applyFill="1" applyBorder="1" applyAlignment="1">
      <alignment horizontal="center" vertical="center"/>
    </xf>
    <xf numFmtId="0" fontId="2" fillId="5" borderId="203" xfId="1" applyFont="1" applyFill="1" applyBorder="1" applyAlignment="1">
      <alignment vertical="center"/>
    </xf>
    <xf numFmtId="3" fontId="2" fillId="2" borderId="193" xfId="1" applyNumberFormat="1" applyFont="1" applyFill="1" applyBorder="1" applyAlignment="1">
      <alignment horizontal="center" vertical="center" wrapText="1"/>
    </xf>
    <xf numFmtId="3" fontId="4" fillId="4" borderId="193" xfId="1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1" applyFont="1" applyAlignment="1">
      <alignment horizontal="left" vertical="center" wrapText="1"/>
    </xf>
    <xf numFmtId="3" fontId="4" fillId="4" borderId="119" xfId="1" applyNumberFormat="1" applyFont="1" applyFill="1" applyBorder="1" applyAlignment="1" applyProtection="1">
      <alignment horizontal="center" vertical="center" wrapText="1"/>
      <protection locked="0"/>
    </xf>
    <xf numFmtId="3" fontId="29" fillId="4" borderId="172" xfId="1" applyNumberFormat="1" applyFont="1" applyFill="1" applyBorder="1" applyAlignment="1" applyProtection="1">
      <alignment horizontal="center" vertical="center" wrapText="1"/>
      <protection locked="0"/>
    </xf>
    <xf numFmtId="3" fontId="29" fillId="4" borderId="206" xfId="1" applyNumberFormat="1" applyFont="1" applyFill="1" applyBorder="1" applyAlignment="1" applyProtection="1">
      <alignment horizontal="center" vertical="center" wrapText="1"/>
      <protection locked="0"/>
    </xf>
    <xf numFmtId="3" fontId="4" fillId="4" borderId="206" xfId="1" applyNumberFormat="1" applyFont="1" applyFill="1" applyBorder="1" applyAlignment="1" applyProtection="1">
      <alignment horizontal="center" vertical="center" wrapText="1"/>
      <protection locked="0"/>
    </xf>
    <xf numFmtId="3" fontId="29" fillId="13" borderId="104" xfId="1" applyNumberFormat="1" applyFont="1" applyFill="1" applyBorder="1" applyAlignment="1" applyProtection="1">
      <alignment horizontal="center" vertical="center" wrapText="1"/>
      <protection locked="0"/>
    </xf>
    <xf numFmtId="3" fontId="2" fillId="2" borderId="143" xfId="1" applyNumberFormat="1" applyFont="1" applyFill="1" applyBorder="1" applyAlignment="1">
      <alignment horizontal="center" vertical="center" wrapText="1"/>
    </xf>
    <xf numFmtId="3" fontId="29" fillId="0" borderId="202" xfId="1" applyNumberFormat="1" applyFont="1" applyBorder="1" applyAlignment="1" applyProtection="1">
      <alignment horizontal="center" vertical="center" wrapText="1"/>
      <protection locked="0"/>
    </xf>
    <xf numFmtId="3" fontId="4" fillId="4" borderId="144" xfId="1" applyNumberFormat="1" applyFont="1" applyFill="1" applyBorder="1" applyAlignment="1" applyProtection="1">
      <alignment horizontal="center" vertical="center" wrapText="1"/>
      <protection locked="0"/>
    </xf>
    <xf numFmtId="0" fontId="2" fillId="8" borderId="207" xfId="1" applyFont="1" applyFill="1" applyBorder="1" applyAlignment="1">
      <alignment horizontal="center" vertical="center"/>
    </xf>
    <xf numFmtId="0" fontId="2" fillId="6" borderId="207" xfId="1" applyFont="1" applyFill="1" applyBorder="1" applyAlignment="1">
      <alignment horizontal="center" vertical="center"/>
    </xf>
    <xf numFmtId="0" fontId="3" fillId="8" borderId="207" xfId="1" applyFont="1" applyFill="1" applyBorder="1" applyAlignment="1">
      <alignment horizontal="center" vertical="center"/>
    </xf>
    <xf numFmtId="0" fontId="3" fillId="6" borderId="207" xfId="1" applyFont="1" applyFill="1" applyBorder="1" applyAlignment="1">
      <alignment horizontal="center" vertical="center"/>
    </xf>
    <xf numFmtId="3" fontId="4" fillId="4" borderId="8" xfId="1" applyNumberFormat="1" applyFont="1" applyFill="1" applyBorder="1" applyAlignment="1" applyProtection="1">
      <alignment horizontal="center" vertical="center" wrapText="1"/>
      <protection locked="0"/>
    </xf>
    <xf numFmtId="3" fontId="29" fillId="4" borderId="8" xfId="1" applyNumberFormat="1" applyFont="1" applyFill="1" applyBorder="1" applyAlignment="1" applyProtection="1">
      <alignment horizontal="center" vertical="center" wrapText="1"/>
      <protection locked="0"/>
    </xf>
    <xf numFmtId="3" fontId="2" fillId="2" borderId="8" xfId="1" applyNumberFormat="1" applyFont="1" applyFill="1" applyBorder="1" applyAlignment="1">
      <alignment horizontal="center" vertical="center" wrapText="1"/>
    </xf>
    <xf numFmtId="3" fontId="4" fillId="4" borderId="41" xfId="1" applyNumberFormat="1" applyFont="1" applyFill="1" applyBorder="1" applyAlignment="1" applyProtection="1">
      <alignment horizontal="center" vertical="center" wrapText="1"/>
      <protection locked="0"/>
    </xf>
    <xf numFmtId="3" fontId="4" fillId="0" borderId="130" xfId="1" applyNumberFormat="1" applyFont="1" applyBorder="1" applyAlignment="1">
      <alignment horizontal="center" vertical="center" wrapText="1"/>
    </xf>
    <xf numFmtId="3" fontId="4" fillId="0" borderId="99" xfId="1" applyNumberFormat="1" applyFont="1" applyBorder="1" applyAlignment="1">
      <alignment horizontal="center" vertical="center" wrapText="1"/>
    </xf>
    <xf numFmtId="3" fontId="4" fillId="4" borderId="130" xfId="1" applyNumberFormat="1" applyFont="1" applyFill="1" applyBorder="1" applyAlignment="1">
      <alignment horizontal="center" vertical="center" wrapText="1"/>
    </xf>
    <xf numFmtId="3" fontId="4" fillId="4" borderId="99" xfId="1" applyNumberFormat="1" applyFont="1" applyFill="1" applyBorder="1" applyAlignment="1">
      <alignment horizontal="center" vertical="center" wrapText="1"/>
    </xf>
    <xf numFmtId="3" fontId="3" fillId="2" borderId="99" xfId="1" applyNumberFormat="1" applyFont="1" applyFill="1" applyBorder="1" applyAlignment="1">
      <alignment horizontal="center" vertical="center" wrapText="1"/>
    </xf>
    <xf numFmtId="0" fontId="36" fillId="0" borderId="0" xfId="0" applyFont="1"/>
    <xf numFmtId="0" fontId="31" fillId="0" borderId="0" xfId="0" applyFont="1"/>
    <xf numFmtId="0" fontId="31" fillId="0" borderId="199" xfId="0" applyFont="1" applyBorder="1"/>
    <xf numFmtId="3" fontId="4" fillId="0" borderId="208" xfId="1" applyNumberFormat="1" applyFont="1" applyBorder="1" applyAlignment="1" applyProtection="1">
      <alignment horizontal="center" vertical="center" wrapText="1"/>
      <protection locked="0"/>
    </xf>
    <xf numFmtId="0" fontId="37" fillId="13" borderId="0" xfId="0" applyFont="1" applyFill="1"/>
    <xf numFmtId="0" fontId="30" fillId="0" borderId="0" xfId="0" applyFont="1"/>
    <xf numFmtId="0" fontId="36" fillId="22" borderId="0" xfId="0" applyFont="1" applyFill="1"/>
    <xf numFmtId="3" fontId="36" fillId="0" borderId="0" xfId="0" applyNumberFormat="1" applyFont="1"/>
    <xf numFmtId="0" fontId="30" fillId="17" borderId="130" xfId="0" applyFont="1" applyFill="1" applyBorder="1" applyAlignment="1">
      <alignment horizontal="center"/>
    </xf>
    <xf numFmtId="0" fontId="31" fillId="0" borderId="13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6" fillId="0" borderId="0" xfId="0" applyFont="1" applyAlignment="1">
      <alignment wrapText="1"/>
    </xf>
    <xf numFmtId="0" fontId="36" fillId="0" borderId="0" xfId="0" applyFont="1" applyAlignment="1">
      <alignment horizontal="center"/>
    </xf>
    <xf numFmtId="0" fontId="38" fillId="4" borderId="23" xfId="0" applyFont="1" applyFill="1" applyBorder="1" applyAlignment="1">
      <alignment horizontal="center" vertical="center" wrapText="1"/>
    </xf>
    <xf numFmtId="0" fontId="38" fillId="4" borderId="168" xfId="0" applyFont="1" applyFill="1" applyBorder="1" applyAlignment="1">
      <alignment horizontal="center" wrapText="1"/>
    </xf>
    <xf numFmtId="0" fontId="39" fillId="0" borderId="105" xfId="0" applyFont="1" applyBorder="1" applyAlignment="1">
      <alignment vertical="center" wrapText="1"/>
    </xf>
    <xf numFmtId="3" fontId="38" fillId="17" borderId="25" xfId="0" applyNumberFormat="1" applyFont="1" applyFill="1" applyBorder="1" applyAlignment="1">
      <alignment horizontal="center" vertical="center"/>
    </xf>
    <xf numFmtId="3" fontId="36" fillId="0" borderId="171" xfId="0" applyNumberFormat="1" applyFont="1" applyBorder="1" applyAlignment="1">
      <alignment horizontal="center" vertical="center"/>
    </xf>
    <xf numFmtId="9" fontId="40" fillId="12" borderId="17" xfId="25" applyFont="1" applyFill="1" applyBorder="1" applyAlignment="1">
      <alignment horizontal="center" vertical="center"/>
    </xf>
    <xf numFmtId="9" fontId="40" fillId="12" borderId="109" xfId="25" applyFont="1" applyFill="1" applyBorder="1" applyAlignment="1">
      <alignment horizontal="center" vertical="center"/>
    </xf>
    <xf numFmtId="9" fontId="40" fillId="12" borderId="147" xfId="25" applyFont="1" applyFill="1" applyBorder="1" applyAlignment="1">
      <alignment horizontal="center" vertical="center"/>
    </xf>
    <xf numFmtId="3" fontId="36" fillId="0" borderId="40" xfId="0" applyNumberFormat="1" applyFont="1" applyBorder="1" applyAlignment="1">
      <alignment horizontal="center" vertical="center"/>
    </xf>
    <xf numFmtId="3" fontId="36" fillId="0" borderId="15" xfId="0" applyNumberFormat="1" applyFont="1" applyBorder="1" applyAlignment="1">
      <alignment horizontal="center" vertical="center"/>
    </xf>
    <xf numFmtId="9" fontId="40" fillId="12" borderId="180" xfId="25" applyFont="1" applyFill="1" applyBorder="1" applyAlignment="1">
      <alignment horizontal="center" vertical="center"/>
    </xf>
    <xf numFmtId="3" fontId="38" fillId="17" borderId="171" xfId="0" applyNumberFormat="1" applyFont="1" applyFill="1" applyBorder="1" applyAlignment="1">
      <alignment horizontal="center" vertical="center"/>
    </xf>
    <xf numFmtId="9" fontId="40" fillId="17" borderId="109" xfId="25" applyFont="1" applyFill="1" applyBorder="1" applyAlignment="1">
      <alignment horizontal="center" vertical="center"/>
    </xf>
    <xf numFmtId="9" fontId="40" fillId="12" borderId="96" xfId="25" applyFont="1" applyFill="1" applyBorder="1" applyAlignment="1">
      <alignment horizontal="center" vertical="center"/>
    </xf>
    <xf numFmtId="0" fontId="39" fillId="0" borderId="107" xfId="0" applyFont="1" applyBorder="1" applyAlignment="1">
      <alignment vertical="center" wrapText="1"/>
    </xf>
    <xf numFmtId="9" fontId="40" fillId="12" borderId="104" xfId="25" applyFont="1" applyFill="1" applyBorder="1" applyAlignment="1">
      <alignment horizontal="center" vertical="center"/>
    </xf>
    <xf numFmtId="9" fontId="40" fillId="17" borderId="96" xfId="25" applyFont="1" applyFill="1" applyBorder="1" applyAlignment="1">
      <alignment horizontal="center" vertical="center"/>
    </xf>
    <xf numFmtId="9" fontId="40" fillId="12" borderId="174" xfId="25" applyFont="1" applyFill="1" applyBorder="1" applyAlignment="1">
      <alignment horizontal="center" vertical="center"/>
    </xf>
    <xf numFmtId="9" fontId="40" fillId="12" borderId="181" xfId="25" applyFont="1" applyFill="1" applyBorder="1" applyAlignment="1">
      <alignment horizontal="center" vertical="center"/>
    </xf>
    <xf numFmtId="9" fontId="40" fillId="12" borderId="165" xfId="25" applyFont="1" applyFill="1" applyBorder="1" applyAlignment="1">
      <alignment horizontal="center" vertical="center"/>
    </xf>
    <xf numFmtId="3" fontId="38" fillId="17" borderId="172" xfId="0" applyNumberFormat="1" applyFont="1" applyFill="1" applyBorder="1" applyAlignment="1">
      <alignment horizontal="center" vertical="center"/>
    </xf>
    <xf numFmtId="9" fontId="40" fillId="17" borderId="165" xfId="25" applyFont="1" applyFill="1" applyBorder="1" applyAlignment="1">
      <alignment horizontal="center" vertical="center"/>
    </xf>
    <xf numFmtId="0" fontId="38" fillId="21" borderId="20" xfId="0" applyFont="1" applyFill="1" applyBorder="1" applyAlignment="1">
      <alignment horizontal="center" vertical="center" wrapText="1"/>
    </xf>
    <xf numFmtId="3" fontId="36" fillId="21" borderId="171" xfId="0" applyNumberFormat="1" applyFont="1" applyFill="1" applyBorder="1" applyAlignment="1">
      <alignment horizontal="center" vertical="center"/>
    </xf>
    <xf numFmtId="9" fontId="40" fillId="21" borderId="17" xfId="25" applyFont="1" applyFill="1" applyBorder="1" applyAlignment="1">
      <alignment horizontal="center" vertical="center"/>
    </xf>
    <xf numFmtId="9" fontId="40" fillId="21" borderId="180" xfId="25" applyFont="1" applyFill="1" applyBorder="1" applyAlignment="1">
      <alignment horizontal="center" vertical="center"/>
    </xf>
    <xf numFmtId="3" fontId="36" fillId="21" borderId="40" xfId="0" applyNumberFormat="1" applyFont="1" applyFill="1" applyBorder="1" applyAlignment="1">
      <alignment horizontal="center" vertical="center"/>
    </xf>
    <xf numFmtId="9" fontId="40" fillId="21" borderId="109" xfId="25" applyFont="1" applyFill="1" applyBorder="1" applyAlignment="1">
      <alignment horizontal="center" vertical="center"/>
    </xf>
    <xf numFmtId="3" fontId="38" fillId="21" borderId="15" xfId="0" applyNumberFormat="1" applyFont="1" applyFill="1" applyBorder="1" applyAlignment="1">
      <alignment horizontal="center" vertical="center"/>
    </xf>
    <xf numFmtId="3" fontId="38" fillId="21" borderId="196" xfId="0" applyNumberFormat="1" applyFont="1" applyFill="1" applyBorder="1" applyAlignment="1">
      <alignment horizontal="center" vertical="center"/>
    </xf>
    <xf numFmtId="0" fontId="38" fillId="13" borderId="0" xfId="0" applyFont="1" applyFill="1" applyAlignment="1">
      <alignment horizontal="center" vertical="center" wrapText="1"/>
    </xf>
    <xf numFmtId="3" fontId="38" fillId="13" borderId="0" xfId="0" applyNumberFormat="1" applyFont="1" applyFill="1" applyAlignment="1">
      <alignment horizontal="center" vertical="center"/>
    </xf>
    <xf numFmtId="3" fontId="36" fillId="13" borderId="0" xfId="0" applyNumberFormat="1" applyFont="1" applyFill="1" applyAlignment="1">
      <alignment horizontal="center" vertical="center"/>
    </xf>
    <xf numFmtId="9" fontId="40" fillId="13" borderId="0" xfId="25" applyFont="1" applyFill="1" applyAlignment="1">
      <alignment horizontal="center" vertical="center"/>
    </xf>
    <xf numFmtId="3" fontId="36" fillId="0" borderId="93" xfId="0" applyNumberFormat="1" applyFont="1" applyBorder="1" applyAlignment="1">
      <alignment horizontal="center" vertical="center"/>
    </xf>
    <xf numFmtId="3" fontId="36" fillId="0" borderId="197" xfId="0" applyNumberFormat="1" applyFont="1" applyBorder="1" applyAlignment="1">
      <alignment horizontal="center" vertical="center"/>
    </xf>
    <xf numFmtId="9" fontId="40" fillId="12" borderId="121" xfId="25" applyFont="1" applyFill="1" applyBorder="1" applyAlignment="1">
      <alignment horizontal="center" vertical="center"/>
    </xf>
    <xf numFmtId="9" fontId="40" fillId="12" borderId="194" xfId="25" applyFont="1" applyFill="1" applyBorder="1" applyAlignment="1">
      <alignment horizontal="center" vertical="center"/>
    </xf>
    <xf numFmtId="3" fontId="38" fillId="17" borderId="197" xfId="0" applyNumberFormat="1" applyFont="1" applyFill="1" applyBorder="1" applyAlignment="1">
      <alignment horizontal="center" vertical="center"/>
    </xf>
    <xf numFmtId="0" fontId="39" fillId="0" borderId="173" xfId="0" applyFont="1" applyBorder="1" applyAlignment="1">
      <alignment vertical="center" wrapText="1"/>
    </xf>
    <xf numFmtId="9" fontId="40" fillId="12" borderId="198" xfId="25" applyFont="1" applyFill="1" applyBorder="1" applyAlignment="1">
      <alignment horizontal="center" vertical="center"/>
    </xf>
    <xf numFmtId="9" fontId="40" fillId="12" borderId="182" xfId="25" applyFont="1" applyFill="1" applyBorder="1" applyAlignment="1">
      <alignment horizontal="center" vertical="center"/>
    </xf>
    <xf numFmtId="9" fontId="40" fillId="12" borderId="195" xfId="25" applyFont="1" applyFill="1" applyBorder="1" applyAlignment="1">
      <alignment horizontal="center" vertical="center"/>
    </xf>
    <xf numFmtId="9" fontId="40" fillId="17" borderId="174" xfId="25" applyFont="1" applyFill="1" applyBorder="1" applyAlignment="1">
      <alignment horizontal="center" vertical="center"/>
    </xf>
    <xf numFmtId="9" fontId="40" fillId="12" borderId="183" xfId="25" applyFont="1" applyFill="1" applyBorder="1" applyAlignment="1">
      <alignment horizontal="center" vertical="center"/>
    </xf>
    <xf numFmtId="0" fontId="41" fillId="21" borderId="23" xfId="0" applyFont="1" applyFill="1" applyBorder="1" applyAlignment="1">
      <alignment horizontal="center" vertical="center" wrapText="1"/>
    </xf>
    <xf numFmtId="3" fontId="38" fillId="21" borderId="168" xfId="0" applyNumberFormat="1" applyFont="1" applyFill="1" applyBorder="1" applyAlignment="1">
      <alignment horizontal="center" vertical="center"/>
    </xf>
    <xf numFmtId="3" fontId="38" fillId="21" borderId="167" xfId="0" applyNumberFormat="1" applyFont="1" applyFill="1" applyBorder="1" applyAlignment="1">
      <alignment horizontal="center" vertical="center"/>
    </xf>
    <xf numFmtId="9" fontId="40" fillId="21" borderId="158" xfId="25" applyFont="1" applyFill="1" applyBorder="1" applyAlignment="1">
      <alignment horizontal="center" vertical="center"/>
    </xf>
    <xf numFmtId="3" fontId="36" fillId="21" borderId="197" xfId="0" applyNumberFormat="1" applyFont="1" applyFill="1" applyBorder="1" applyAlignment="1">
      <alignment horizontal="center" vertical="center"/>
    </xf>
    <xf numFmtId="9" fontId="40" fillId="21" borderId="168" xfId="25" applyFont="1" applyFill="1" applyBorder="1" applyAlignment="1">
      <alignment horizontal="center" vertical="center"/>
    </xf>
    <xf numFmtId="9" fontId="40" fillId="21" borderId="112" xfId="25" applyFont="1" applyFill="1" applyBorder="1" applyAlignment="1">
      <alignment horizontal="center" vertical="center"/>
    </xf>
    <xf numFmtId="9" fontId="40" fillId="21" borderId="184" xfId="25" applyFont="1" applyFill="1" applyBorder="1" applyAlignment="1">
      <alignment horizontal="center" vertical="center"/>
    </xf>
    <xf numFmtId="3" fontId="38" fillId="17" borderId="121" xfId="0" applyNumberFormat="1" applyFont="1" applyFill="1" applyBorder="1" applyAlignment="1">
      <alignment horizontal="center"/>
    </xf>
    <xf numFmtId="9" fontId="40" fillId="12" borderId="107" xfId="25" applyFont="1" applyFill="1" applyBorder="1" applyAlignment="1">
      <alignment horizontal="center" vertical="center"/>
    </xf>
    <xf numFmtId="3" fontId="38" fillId="17" borderId="40" xfId="0" applyNumberFormat="1" applyFont="1" applyFill="1" applyBorder="1" applyAlignment="1">
      <alignment horizontal="center" vertical="center"/>
    </xf>
    <xf numFmtId="3" fontId="38" fillId="21" borderId="169" xfId="0" applyNumberFormat="1" applyFont="1" applyFill="1" applyBorder="1" applyAlignment="1">
      <alignment horizontal="center" vertical="center"/>
    </xf>
    <xf numFmtId="3" fontId="38" fillId="21" borderId="113" xfId="0" applyNumberFormat="1" applyFont="1" applyFill="1" applyBorder="1" applyAlignment="1">
      <alignment horizontal="center" vertical="center"/>
    </xf>
    <xf numFmtId="9" fontId="40" fillId="21" borderId="23" xfId="25" applyFont="1" applyFill="1" applyBorder="1" applyAlignment="1">
      <alignment horizontal="center" vertical="center"/>
    </xf>
    <xf numFmtId="9" fontId="40" fillId="21" borderId="170" xfId="25" applyFont="1" applyFill="1" applyBorder="1" applyAlignment="1">
      <alignment horizontal="center" vertical="center"/>
    </xf>
    <xf numFmtId="3" fontId="3" fillId="2" borderId="209" xfId="1" applyNumberFormat="1" applyFont="1" applyFill="1" applyBorder="1" applyAlignment="1">
      <alignment horizontal="center" vertical="center" wrapText="1"/>
    </xf>
    <xf numFmtId="3" fontId="3" fillId="0" borderId="209" xfId="1" applyNumberFormat="1" applyFont="1" applyBorder="1" applyAlignment="1">
      <alignment horizontal="center" wrapText="1"/>
    </xf>
    <xf numFmtId="3" fontId="4" fillId="4" borderId="209" xfId="1" applyNumberFormat="1" applyFont="1" applyFill="1" applyBorder="1" applyAlignment="1" applyProtection="1">
      <alignment horizontal="center" vertical="center" wrapText="1"/>
      <protection locked="0"/>
    </xf>
    <xf numFmtId="3" fontId="3" fillId="2" borderId="208" xfId="1" applyNumberFormat="1" applyFont="1" applyFill="1" applyBorder="1" applyAlignment="1">
      <alignment horizontal="center" vertical="center" wrapText="1"/>
    </xf>
    <xf numFmtId="3" fontId="4" fillId="4" borderId="208" xfId="1" applyNumberFormat="1" applyFont="1" applyFill="1" applyBorder="1" applyAlignment="1" applyProtection="1">
      <alignment horizontal="center" vertical="center" wrapText="1"/>
      <protection locked="0"/>
    </xf>
    <xf numFmtId="167" fontId="29" fillId="0" borderId="130" xfId="1" applyNumberFormat="1" applyFont="1" applyBorder="1" applyAlignment="1" applyProtection="1">
      <alignment horizontal="center" vertical="center" wrapText="1"/>
      <protection locked="0"/>
    </xf>
    <xf numFmtId="0" fontId="43" fillId="8" borderId="130" xfId="1" applyFont="1" applyFill="1" applyBorder="1" applyAlignment="1">
      <alignment horizontal="center" vertical="center"/>
    </xf>
    <xf numFmtId="0" fontId="43" fillId="10" borderId="130" xfId="1" applyFont="1" applyFill="1" applyBorder="1" applyAlignment="1">
      <alignment horizontal="center" vertical="center"/>
    </xf>
    <xf numFmtId="0" fontId="43" fillId="6" borderId="130" xfId="1" applyFont="1" applyFill="1" applyBorder="1" applyAlignment="1">
      <alignment horizontal="center" vertical="center"/>
    </xf>
    <xf numFmtId="0" fontId="43" fillId="10" borderId="130" xfId="1" applyFont="1" applyFill="1" applyBorder="1" applyAlignment="1">
      <alignment horizontal="center" vertical="center" wrapText="1"/>
    </xf>
    <xf numFmtId="0" fontId="43" fillId="6" borderId="130" xfId="1" applyFont="1" applyFill="1" applyBorder="1" applyAlignment="1">
      <alignment horizontal="center" vertical="center" wrapText="1"/>
    </xf>
    <xf numFmtId="0" fontId="43" fillId="8" borderId="92" xfId="1" applyFont="1" applyFill="1" applyBorder="1" applyAlignment="1">
      <alignment horizontal="center" vertical="center"/>
    </xf>
    <xf numFmtId="0" fontId="43" fillId="10" borderId="92" xfId="1" applyFont="1" applyFill="1" applyBorder="1" applyAlignment="1">
      <alignment horizontal="center" vertical="center"/>
    </xf>
    <xf numFmtId="0" fontId="43" fillId="6" borderId="92" xfId="1" applyFont="1" applyFill="1" applyBorder="1" applyAlignment="1">
      <alignment horizontal="center" vertical="center"/>
    </xf>
    <xf numFmtId="0" fontId="43" fillId="10" borderId="92" xfId="1" applyFont="1" applyFill="1" applyBorder="1" applyAlignment="1">
      <alignment horizontal="center" vertical="center" wrapText="1"/>
    </xf>
    <xf numFmtId="0" fontId="43" fillId="6" borderId="92" xfId="1" applyFont="1" applyFill="1" applyBorder="1" applyAlignment="1">
      <alignment horizontal="center" vertical="center" wrapText="1"/>
    </xf>
    <xf numFmtId="0" fontId="44" fillId="8" borderId="91" xfId="1" applyFont="1" applyFill="1" applyBorder="1" applyAlignment="1">
      <alignment horizontal="center" vertical="center" wrapText="1"/>
    </xf>
    <xf numFmtId="0" fontId="44" fillId="2" borderId="92" xfId="1" applyFont="1" applyFill="1" applyBorder="1" applyAlignment="1">
      <alignment horizontal="center" vertical="center" wrapText="1"/>
    </xf>
    <xf numFmtId="0" fontId="44" fillId="8" borderId="92" xfId="1" applyFont="1" applyFill="1" applyBorder="1" applyAlignment="1">
      <alignment horizontal="center" vertical="center" wrapText="1"/>
    </xf>
    <xf numFmtId="0" fontId="44" fillId="6" borderId="92" xfId="1" applyFont="1" applyFill="1" applyBorder="1" applyAlignment="1">
      <alignment horizontal="center" vertical="center" wrapText="1"/>
    </xf>
    <xf numFmtId="0" fontId="29" fillId="0" borderId="65" xfId="1" applyFont="1" applyBorder="1" applyAlignment="1">
      <alignment vertical="center" wrapText="1"/>
    </xf>
    <xf numFmtId="0" fontId="29" fillId="0" borderId="186" xfId="1" applyFont="1" applyBorder="1" applyAlignment="1">
      <alignment vertical="center" wrapText="1"/>
    </xf>
    <xf numFmtId="0" fontId="2" fillId="0" borderId="42" xfId="1" applyFont="1" applyBorder="1" applyAlignment="1">
      <alignment wrapText="1"/>
    </xf>
    <xf numFmtId="0" fontId="2" fillId="8" borderId="71" xfId="1" applyFont="1" applyFill="1" applyBorder="1" applyAlignment="1">
      <alignment horizontal="center" vertical="center" wrapText="1"/>
    </xf>
    <xf numFmtId="0" fontId="29" fillId="0" borderId="67" xfId="1" applyFont="1" applyBorder="1" applyAlignment="1">
      <alignment vertical="center" wrapText="1"/>
    </xf>
    <xf numFmtId="0" fontId="29" fillId="0" borderId="69" xfId="1" applyFont="1" applyBorder="1" applyAlignment="1">
      <alignment vertical="center" wrapText="1"/>
    </xf>
    <xf numFmtId="0" fontId="29" fillId="13" borderId="83" xfId="1" applyFont="1" applyFill="1" applyBorder="1" applyAlignment="1">
      <alignment vertical="center" wrapText="1"/>
    </xf>
    <xf numFmtId="0" fontId="29" fillId="0" borderId="73" xfId="1" applyFont="1" applyBorder="1" applyAlignment="1">
      <alignment vertical="center" wrapText="1"/>
    </xf>
    <xf numFmtId="0" fontId="29" fillId="0" borderId="134" xfId="1" applyFont="1" applyBorder="1" applyAlignment="1">
      <alignment vertical="center" wrapText="1"/>
    </xf>
    <xf numFmtId="0" fontId="2" fillId="8" borderId="75" xfId="1" applyFont="1" applyFill="1" applyBorder="1" applyAlignment="1">
      <alignment horizontal="center" vertical="center" wrapText="1"/>
    </xf>
    <xf numFmtId="0" fontId="29" fillId="0" borderId="137" xfId="1" applyFont="1" applyBorder="1" applyAlignment="1">
      <alignment vertical="center" wrapText="1"/>
    </xf>
    <xf numFmtId="0" fontId="2" fillId="0" borderId="34" xfId="1" applyFont="1" applyBorder="1" applyAlignment="1">
      <alignment wrapText="1"/>
    </xf>
    <xf numFmtId="0" fontId="31" fillId="0" borderId="0" xfId="0" applyFont="1" applyAlignment="1">
      <alignment wrapText="1"/>
    </xf>
    <xf numFmtId="3" fontId="2" fillId="0" borderId="0" xfId="1" applyNumberFormat="1" applyFont="1" applyAlignment="1">
      <alignment horizontal="center" vertical="center" wrapText="1"/>
    </xf>
    <xf numFmtId="0" fontId="44" fillId="6" borderId="130" xfId="1" applyFont="1" applyFill="1" applyBorder="1" applyAlignment="1">
      <alignment horizontal="center" vertical="center" wrapText="1"/>
    </xf>
    <xf numFmtId="0" fontId="39" fillId="0" borderId="0" xfId="0" applyFont="1" applyAlignment="1">
      <alignment wrapText="1"/>
    </xf>
    <xf numFmtId="0" fontId="44" fillId="15" borderId="139" xfId="1" applyFont="1" applyFill="1" applyBorder="1" applyAlignment="1">
      <alignment horizontal="center" vertical="center" wrapText="1"/>
    </xf>
    <xf numFmtId="0" fontId="44" fillId="15" borderId="130" xfId="1" applyFont="1" applyFill="1" applyBorder="1" applyAlignment="1">
      <alignment horizontal="center" vertical="center" wrapText="1"/>
    </xf>
    <xf numFmtId="0" fontId="44" fillId="2" borderId="49" xfId="1" applyFont="1" applyFill="1" applyBorder="1" applyAlignment="1">
      <alignment horizontal="center" vertical="center" wrapText="1"/>
    </xf>
    <xf numFmtId="0" fontId="44" fillId="2" borderId="16" xfId="1" applyFont="1" applyFill="1" applyBorder="1" applyAlignment="1">
      <alignment horizontal="center" vertical="center" wrapText="1"/>
    </xf>
    <xf numFmtId="0" fontId="44" fillId="2" borderId="76" xfId="1" applyFont="1" applyFill="1" applyBorder="1" applyAlignment="1">
      <alignment horizontal="center" vertical="center" wrapText="1"/>
    </xf>
    <xf numFmtId="0" fontId="44" fillId="2" borderId="86" xfId="1" applyFont="1" applyFill="1" applyBorder="1" applyAlignment="1">
      <alignment horizontal="center" vertical="center" wrapText="1"/>
    </xf>
    <xf numFmtId="0" fontId="44" fillId="8" borderId="63" xfId="1" applyFont="1" applyFill="1" applyBorder="1" applyAlignment="1">
      <alignment horizontal="center" vertical="center" wrapText="1"/>
    </xf>
    <xf numFmtId="0" fontId="44" fillId="2" borderId="64" xfId="1" applyFont="1" applyFill="1" applyBorder="1" applyAlignment="1">
      <alignment horizontal="center" vertical="center" wrapText="1"/>
    </xf>
    <xf numFmtId="0" fontId="44" fillId="2" borderId="130" xfId="1" applyFont="1" applyFill="1" applyBorder="1" applyAlignment="1">
      <alignment horizontal="center" vertical="center" wrapText="1"/>
    </xf>
    <xf numFmtId="0" fontId="44" fillId="2" borderId="53" xfId="1" applyFont="1" applyFill="1" applyBorder="1" applyAlignment="1">
      <alignment horizontal="center" vertical="center" wrapText="1"/>
    </xf>
    <xf numFmtId="0" fontId="44" fillId="8" borderId="130" xfId="1" applyFont="1" applyFill="1" applyBorder="1" applyAlignment="1">
      <alignment horizontal="center" vertical="center" wrapText="1"/>
    </xf>
    <xf numFmtId="0" fontId="44" fillId="8" borderId="46" xfId="1" applyFont="1" applyFill="1" applyBorder="1" applyAlignment="1">
      <alignment horizontal="center" vertical="center" wrapText="1"/>
    </xf>
    <xf numFmtId="0" fontId="44" fillId="8" borderId="139" xfId="1" applyFont="1" applyFill="1" applyBorder="1" applyAlignment="1">
      <alignment horizontal="center" vertical="center" wrapText="1"/>
    </xf>
    <xf numFmtId="0" fontId="44" fillId="6" borderId="139" xfId="1" applyFont="1" applyFill="1" applyBorder="1" applyAlignment="1">
      <alignment horizontal="center" vertical="center" wrapText="1"/>
    </xf>
    <xf numFmtId="0" fontId="44" fillId="8" borderId="48" xfId="1" applyFont="1" applyFill="1" applyBorder="1" applyAlignment="1">
      <alignment horizontal="center" vertical="center" wrapText="1"/>
    </xf>
    <xf numFmtId="0" fontId="44" fillId="8" borderId="15" xfId="1" applyFont="1" applyFill="1" applyBorder="1" applyAlignment="1">
      <alignment horizontal="center" vertical="center" wrapText="1"/>
    </xf>
    <xf numFmtId="0" fontId="44" fillId="8" borderId="16" xfId="1" applyFont="1" applyFill="1" applyBorder="1" applyAlignment="1">
      <alignment horizontal="center" vertical="center" wrapText="1"/>
    </xf>
    <xf numFmtId="0" fontId="44" fillId="6" borderId="16" xfId="1" applyFont="1" applyFill="1" applyBorder="1" applyAlignment="1">
      <alignment horizontal="center" vertical="center" wrapText="1"/>
    </xf>
    <xf numFmtId="0" fontId="44" fillId="8" borderId="75" xfId="1" applyFont="1" applyFill="1" applyBorder="1" applyAlignment="1">
      <alignment horizontal="center" vertical="center" wrapText="1"/>
    </xf>
    <xf numFmtId="0" fontId="44" fillId="8" borderId="85" xfId="1" applyFont="1" applyFill="1" applyBorder="1" applyAlignment="1">
      <alignment horizontal="center" vertical="center" wrapText="1"/>
    </xf>
    <xf numFmtId="0" fontId="44" fillId="8" borderId="52" xfId="1" applyFont="1" applyFill="1" applyBorder="1" applyAlignment="1">
      <alignment horizontal="center" vertical="center" wrapText="1"/>
    </xf>
    <xf numFmtId="0" fontId="29" fillId="0" borderId="138" xfId="1" applyFont="1" applyBorder="1" applyAlignment="1">
      <alignment vertical="center" wrapText="1"/>
    </xf>
    <xf numFmtId="0" fontId="2" fillId="8" borderId="44" xfId="1" applyFont="1" applyFill="1" applyBorder="1" applyAlignment="1">
      <alignment horizontal="center" vertical="center" wrapText="1"/>
    </xf>
    <xf numFmtId="0" fontId="29" fillId="0" borderId="0" xfId="1" applyFont="1" applyAlignment="1">
      <alignment vertical="center" wrapText="1"/>
    </xf>
    <xf numFmtId="0" fontId="2" fillId="8" borderId="154" xfId="1" applyFont="1" applyFill="1" applyBorder="1" applyAlignment="1">
      <alignment horizontal="center" vertical="center" wrapText="1"/>
    </xf>
    <xf numFmtId="0" fontId="29" fillId="8" borderId="130" xfId="1" applyFont="1" applyFill="1" applyBorder="1" applyAlignment="1">
      <alignment horizontal="left" vertical="center" wrapText="1"/>
    </xf>
    <xf numFmtId="0" fontId="29" fillId="0" borderId="124" xfId="1" applyFont="1" applyBorder="1" applyAlignment="1">
      <alignment vertical="center" wrapText="1"/>
    </xf>
    <xf numFmtId="0" fontId="29" fillId="0" borderId="1" xfId="1" applyFont="1" applyBorder="1" applyAlignment="1">
      <alignment vertical="center" wrapText="1"/>
    </xf>
    <xf numFmtId="0" fontId="29" fillId="0" borderId="43" xfId="1" applyFont="1" applyBorder="1" applyAlignment="1">
      <alignment vertical="center" wrapText="1"/>
    </xf>
    <xf numFmtId="0" fontId="29" fillId="0" borderId="154" xfId="1" applyFont="1" applyBorder="1" applyAlignment="1">
      <alignment vertical="center" wrapText="1"/>
    </xf>
    <xf numFmtId="0" fontId="3" fillId="0" borderId="130" xfId="1" applyFont="1" applyBorder="1" applyAlignment="1">
      <alignment wrapText="1"/>
    </xf>
    <xf numFmtId="0" fontId="4" fillId="0" borderId="208" xfId="1" applyFont="1" applyBorder="1" applyAlignment="1">
      <alignment vertical="center" wrapText="1"/>
    </xf>
    <xf numFmtId="0" fontId="3" fillId="0" borderId="42" xfId="1" applyFont="1" applyBorder="1" applyAlignment="1">
      <alignment wrapText="1"/>
    </xf>
    <xf numFmtId="0" fontId="3" fillId="0" borderId="34" xfId="1" applyFont="1" applyBorder="1" applyAlignment="1">
      <alignment wrapText="1"/>
    </xf>
    <xf numFmtId="0" fontId="3" fillId="8" borderId="48" xfId="1" applyFont="1" applyFill="1" applyBorder="1" applyAlignment="1">
      <alignment horizontal="center" vertical="center" wrapText="1"/>
    </xf>
    <xf numFmtId="0" fontId="4" fillId="0" borderId="142" xfId="1" applyFont="1" applyBorder="1" applyAlignment="1">
      <alignment vertical="center" wrapText="1"/>
    </xf>
    <xf numFmtId="0" fontId="4" fillId="0" borderId="140" xfId="1" applyFont="1" applyBorder="1" applyAlignment="1">
      <alignment vertical="center" wrapText="1"/>
    </xf>
    <xf numFmtId="0" fontId="4" fillId="13" borderId="143" xfId="1" applyFont="1" applyFill="1" applyBorder="1" applyAlignment="1">
      <alignment vertical="center" wrapText="1"/>
    </xf>
    <xf numFmtId="0" fontId="3" fillId="8" borderId="135" xfId="1" applyFont="1" applyFill="1" applyBorder="1" applyAlignment="1">
      <alignment horizontal="center" vertical="center" wrapText="1"/>
    </xf>
    <xf numFmtId="0" fontId="4" fillId="0" borderId="119" xfId="1" applyFont="1" applyBorder="1" applyAlignment="1">
      <alignment vertical="center" wrapText="1"/>
    </xf>
    <xf numFmtId="0" fontId="29" fillId="0" borderId="77" xfId="1" applyFont="1" applyBorder="1" applyAlignment="1">
      <alignment vertical="center" wrapText="1"/>
    </xf>
    <xf numFmtId="0" fontId="29" fillId="0" borderId="155" xfId="1" applyFont="1" applyBorder="1" applyAlignment="1">
      <alignment vertical="center" wrapText="1"/>
    </xf>
    <xf numFmtId="0" fontId="2" fillId="8" borderId="79" xfId="1" applyFont="1" applyFill="1" applyBorder="1" applyAlignment="1">
      <alignment horizontal="center" vertical="center" wrapText="1"/>
    </xf>
    <xf numFmtId="0" fontId="2" fillId="8" borderId="7" xfId="1" applyFont="1" applyFill="1" applyBorder="1" applyAlignment="1">
      <alignment horizontal="center" vertical="center" wrapText="1"/>
    </xf>
    <xf numFmtId="0" fontId="29" fillId="0" borderId="187" xfId="1" applyFont="1" applyBorder="1" applyAlignment="1">
      <alignment vertical="center" wrapText="1"/>
    </xf>
    <xf numFmtId="0" fontId="29" fillId="0" borderId="87" xfId="1" applyFont="1" applyBorder="1" applyAlignment="1">
      <alignment vertical="center" wrapText="1"/>
    </xf>
    <xf numFmtId="0" fontId="2" fillId="0" borderId="101" xfId="1" applyFont="1" applyBorder="1" applyAlignment="1">
      <alignment wrapText="1"/>
    </xf>
    <xf numFmtId="0" fontId="2" fillId="8" borderId="81" xfId="1" applyFont="1" applyFill="1" applyBorder="1" applyAlignment="1">
      <alignment horizontal="center" vertical="center" wrapText="1"/>
    </xf>
    <xf numFmtId="0" fontId="29" fillId="0" borderId="89" xfId="1" applyFont="1" applyBorder="1" applyAlignment="1">
      <alignment vertical="center" wrapText="1"/>
    </xf>
    <xf numFmtId="0" fontId="29" fillId="8" borderId="132" xfId="1" applyFont="1" applyFill="1" applyBorder="1" applyAlignment="1">
      <alignment horizontal="left" vertical="center" wrapText="1"/>
    </xf>
    <xf numFmtId="0" fontId="2" fillId="0" borderId="130" xfId="1" applyFont="1" applyBorder="1" applyAlignment="1">
      <alignment wrapText="1"/>
    </xf>
    <xf numFmtId="0" fontId="2" fillId="8" borderId="60" xfId="1" applyFont="1" applyFill="1" applyBorder="1" applyAlignment="1">
      <alignment horizontal="center" vertical="center" wrapText="1"/>
    </xf>
    <xf numFmtId="0" fontId="29" fillId="0" borderId="59" xfId="1" applyFont="1" applyBorder="1" applyAlignment="1">
      <alignment vertical="center" wrapText="1"/>
    </xf>
    <xf numFmtId="0" fontId="29" fillId="0" borderId="205" xfId="1" applyFont="1" applyBorder="1" applyAlignment="1">
      <alignment vertical="center" wrapText="1"/>
    </xf>
    <xf numFmtId="0" fontId="29" fillId="0" borderId="99" xfId="1" applyFont="1" applyBorder="1" applyAlignment="1">
      <alignment vertical="center" wrapText="1"/>
    </xf>
    <xf numFmtId="0" fontId="29" fillId="0" borderId="163" xfId="1" applyFont="1" applyBorder="1" applyAlignment="1">
      <alignment vertical="center" wrapText="1"/>
    </xf>
    <xf numFmtId="0" fontId="29" fillId="0" borderId="162" xfId="1" applyFont="1" applyBorder="1" applyAlignment="1">
      <alignment vertical="center" wrapText="1"/>
    </xf>
    <xf numFmtId="0" fontId="29" fillId="0" borderId="101" xfId="1" applyFont="1" applyBorder="1" applyAlignment="1">
      <alignment vertical="center" wrapText="1"/>
    </xf>
    <xf numFmtId="0" fontId="29" fillId="0" borderId="39" xfId="1" applyFont="1" applyBorder="1" applyAlignment="1">
      <alignment vertical="center" wrapText="1"/>
    </xf>
    <xf numFmtId="0" fontId="29" fillId="0" borderId="33" xfId="1" applyFont="1" applyBorder="1" applyAlignment="1">
      <alignment vertical="center" wrapText="1"/>
    </xf>
    <xf numFmtId="0" fontId="29" fillId="0" borderId="54" xfId="1" applyFont="1" applyBorder="1" applyAlignment="1">
      <alignment vertical="center" wrapText="1"/>
    </xf>
    <xf numFmtId="0" fontId="2" fillId="8" borderId="56" xfId="1" applyFont="1" applyFill="1" applyBorder="1" applyAlignment="1">
      <alignment horizontal="center" vertical="center" wrapText="1"/>
    </xf>
    <xf numFmtId="0" fontId="29" fillId="0" borderId="193" xfId="1" applyFont="1" applyBorder="1" applyAlignment="1">
      <alignment vertical="center" wrapText="1"/>
    </xf>
    <xf numFmtId="0" fontId="2" fillId="5" borderId="204" xfId="1" applyFont="1" applyFill="1" applyBorder="1" applyAlignment="1">
      <alignment vertical="center" wrapText="1"/>
    </xf>
    <xf numFmtId="0" fontId="2" fillId="8" borderId="130" xfId="1" applyFont="1" applyFill="1" applyBorder="1" applyAlignment="1">
      <alignment horizontal="center" vertical="center" wrapText="1"/>
    </xf>
    <xf numFmtId="0" fontId="29" fillId="13" borderId="130" xfId="1" applyFont="1" applyFill="1" applyBorder="1" applyAlignment="1">
      <alignment vertical="center" wrapText="1"/>
    </xf>
    <xf numFmtId="0" fontId="29" fillId="0" borderId="148" xfId="1" applyFont="1" applyBorder="1" applyAlignment="1">
      <alignment vertical="center" wrapText="1"/>
    </xf>
    <xf numFmtId="0" fontId="29" fillId="13" borderId="149" xfId="1" applyFont="1" applyFill="1" applyBorder="1" applyAlignment="1">
      <alignment vertical="center" wrapText="1"/>
    </xf>
    <xf numFmtId="0" fontId="29" fillId="0" borderId="149" xfId="1" applyFont="1" applyBorder="1" applyAlignment="1">
      <alignment vertical="center" wrapText="1"/>
    </xf>
    <xf numFmtId="0" fontId="29" fillId="0" borderId="185" xfId="1" applyFont="1" applyBorder="1" applyAlignment="1">
      <alignment vertical="center" wrapText="1"/>
    </xf>
    <xf numFmtId="0" fontId="29" fillId="0" borderId="150" xfId="1" applyFont="1" applyBorder="1" applyAlignment="1">
      <alignment vertical="center" wrapText="1"/>
    </xf>
    <xf numFmtId="0" fontId="2" fillId="0" borderId="6" xfId="1" applyFont="1" applyBorder="1" applyAlignment="1">
      <alignment wrapText="1"/>
    </xf>
    <xf numFmtId="0" fontId="43" fillId="10" borderId="139" xfId="1" applyFont="1" applyFill="1" applyBorder="1" applyAlignment="1">
      <alignment horizontal="center" vertical="center" wrapText="1"/>
    </xf>
    <xf numFmtId="164" fontId="45" fillId="3" borderId="130" xfId="1" applyNumberFormat="1" applyFont="1" applyFill="1" applyBorder="1" applyAlignment="1">
      <alignment horizontal="center" vertical="center" wrapText="1"/>
    </xf>
    <xf numFmtId="164" fontId="45" fillId="3" borderId="137" xfId="1" applyNumberFormat="1" applyFont="1" applyFill="1" applyBorder="1" applyAlignment="1">
      <alignment horizontal="center" vertical="center" wrapText="1"/>
    </xf>
    <xf numFmtId="164" fontId="45" fillId="3" borderId="41" xfId="1" applyNumberFormat="1" applyFont="1" applyFill="1" applyBorder="1" applyAlignment="1">
      <alignment horizontal="center" vertical="center" wrapText="1"/>
    </xf>
    <xf numFmtId="164" fontId="45" fillId="3" borderId="3" xfId="1" applyNumberFormat="1" applyFont="1" applyFill="1" applyBorder="1" applyAlignment="1">
      <alignment horizontal="center" vertical="center" wrapText="1"/>
    </xf>
    <xf numFmtId="164" fontId="45" fillId="3" borderId="193" xfId="1" applyNumberFormat="1" applyFont="1" applyFill="1" applyBorder="1" applyAlignment="1">
      <alignment horizontal="center" vertical="center" wrapText="1"/>
    </xf>
    <xf numFmtId="164" fontId="45" fillId="16" borderId="41" xfId="1" applyNumberFormat="1" applyFont="1" applyFill="1" applyBorder="1" applyAlignment="1">
      <alignment horizontal="center" vertical="center" wrapText="1"/>
    </xf>
    <xf numFmtId="0" fontId="43" fillId="10" borderId="154" xfId="1" applyFont="1" applyFill="1" applyBorder="1" applyAlignment="1">
      <alignment horizontal="center" vertical="center"/>
    </xf>
    <xf numFmtId="164" fontId="45" fillId="3" borderId="189" xfId="1" applyNumberFormat="1" applyFont="1" applyFill="1" applyBorder="1" applyAlignment="1">
      <alignment horizontal="center" vertical="center" wrapText="1"/>
    </xf>
    <xf numFmtId="164" fontId="45" fillId="16" borderId="189" xfId="1" applyNumberFormat="1" applyFont="1" applyFill="1" applyBorder="1" applyAlignment="1">
      <alignment horizontal="center" vertical="center" wrapText="1"/>
    </xf>
    <xf numFmtId="0" fontId="43" fillId="6" borderId="139" xfId="1" applyFont="1" applyFill="1" applyBorder="1" applyAlignment="1">
      <alignment horizontal="center" vertical="center" wrapText="1"/>
    </xf>
    <xf numFmtId="164" fontId="45" fillId="7" borderId="130" xfId="1" applyNumberFormat="1" applyFont="1" applyFill="1" applyBorder="1" applyAlignment="1">
      <alignment horizontal="center" vertical="center" wrapText="1"/>
    </xf>
    <xf numFmtId="164" fontId="45" fillId="7" borderId="137" xfId="1" applyNumberFormat="1" applyFont="1" applyFill="1" applyBorder="1" applyAlignment="1">
      <alignment horizontal="center" vertical="center" wrapText="1"/>
    </xf>
    <xf numFmtId="164" fontId="45" fillId="7" borderId="166" xfId="1" applyNumberFormat="1" applyFont="1" applyFill="1" applyBorder="1" applyAlignment="1">
      <alignment horizontal="center" vertical="center" wrapText="1"/>
    </xf>
    <xf numFmtId="164" fontId="45" fillId="7" borderId="3" xfId="1" applyNumberFormat="1" applyFont="1" applyFill="1" applyBorder="1" applyAlignment="1">
      <alignment horizontal="center" vertical="center" wrapText="1"/>
    </xf>
    <xf numFmtId="164" fontId="45" fillId="7" borderId="193" xfId="1" applyNumberFormat="1" applyFont="1" applyFill="1" applyBorder="1" applyAlignment="1">
      <alignment horizontal="center" vertical="center" wrapText="1"/>
    </xf>
    <xf numFmtId="164" fontId="45" fillId="7" borderId="133" xfId="1" applyNumberFormat="1" applyFont="1" applyFill="1" applyBorder="1" applyAlignment="1">
      <alignment horizontal="center" vertical="center" wrapText="1"/>
    </xf>
    <xf numFmtId="0" fontId="43" fillId="6" borderId="154" xfId="1" applyFont="1" applyFill="1" applyBorder="1" applyAlignment="1">
      <alignment horizontal="center" vertical="center"/>
    </xf>
    <xf numFmtId="164" fontId="45" fillId="7" borderId="191" xfId="1" applyNumberFormat="1" applyFont="1" applyFill="1" applyBorder="1" applyAlignment="1">
      <alignment horizontal="center" vertical="center" wrapText="1"/>
    </xf>
    <xf numFmtId="0" fontId="43" fillId="10" borderId="139" xfId="1" applyFont="1" applyFill="1" applyBorder="1" applyAlignment="1">
      <alignment horizontal="center" vertical="center"/>
    </xf>
    <xf numFmtId="164" fontId="45" fillId="3" borderId="208" xfId="1" applyNumberFormat="1" applyFont="1" applyFill="1" applyBorder="1" applyAlignment="1">
      <alignment horizontal="center" vertical="center" wrapText="1"/>
    </xf>
    <xf numFmtId="164" fontId="45" fillId="3" borderId="38" xfId="1" applyNumberFormat="1" applyFont="1" applyFill="1" applyBorder="1" applyAlignment="1">
      <alignment horizontal="center" vertical="center" wrapText="1"/>
    </xf>
    <xf numFmtId="0" fontId="43" fillId="6" borderId="139" xfId="1" applyFont="1" applyFill="1" applyBorder="1" applyAlignment="1">
      <alignment horizontal="center" vertical="center"/>
    </xf>
    <xf numFmtId="164" fontId="45" fillId="7" borderId="38" xfId="1" applyNumberFormat="1" applyFont="1" applyFill="1" applyBorder="1" applyAlignment="1">
      <alignment horizontal="center" vertical="center" wrapText="1"/>
    </xf>
    <xf numFmtId="164" fontId="45" fillId="7" borderId="156" xfId="1" applyNumberFormat="1" applyFont="1" applyFill="1" applyBorder="1" applyAlignment="1">
      <alignment horizontal="center" vertical="center" wrapText="1"/>
    </xf>
    <xf numFmtId="164" fontId="45" fillId="3" borderId="125" xfId="1" applyNumberFormat="1" applyFont="1" applyFill="1" applyBorder="1" applyAlignment="1">
      <alignment vertical="center" wrapText="1"/>
    </xf>
    <xf numFmtId="164" fontId="45" fillId="3" borderId="159" xfId="1" applyNumberFormat="1" applyFont="1" applyFill="1" applyBorder="1" applyAlignment="1">
      <alignment vertical="center" wrapText="1"/>
    </xf>
    <xf numFmtId="164" fontId="45" fillId="3" borderId="160" xfId="1" applyNumberFormat="1" applyFont="1" applyFill="1" applyBorder="1" applyAlignment="1">
      <alignment vertical="center" wrapText="1"/>
    </xf>
    <xf numFmtId="0" fontId="43" fillId="6" borderId="154" xfId="1" applyFont="1" applyFill="1" applyBorder="1" applyAlignment="1">
      <alignment horizontal="center" vertical="center" wrapText="1"/>
    </xf>
    <xf numFmtId="0" fontId="43" fillId="6" borderId="136" xfId="1" applyFont="1" applyFill="1" applyBorder="1" applyAlignment="1">
      <alignment horizontal="center" vertical="center"/>
    </xf>
    <xf numFmtId="164" fontId="45" fillId="7" borderId="41" xfId="1" applyNumberFormat="1" applyFont="1" applyFill="1" applyBorder="1" applyAlignment="1">
      <alignment horizontal="center" vertical="center" wrapText="1"/>
    </xf>
    <xf numFmtId="0" fontId="43" fillId="10" borderId="16" xfId="1" applyFont="1" applyFill="1" applyBorder="1" applyAlignment="1">
      <alignment horizontal="center" vertical="center" wrapText="1"/>
    </xf>
    <xf numFmtId="164" fontId="45" fillId="3" borderId="152" xfId="1" applyNumberFormat="1" applyFont="1" applyFill="1" applyBorder="1" applyAlignment="1">
      <alignment horizontal="center" vertical="center" wrapText="1"/>
    </xf>
    <xf numFmtId="164" fontId="45" fillId="3" borderId="209" xfId="1" applyNumberFormat="1" applyFont="1" applyFill="1" applyBorder="1" applyAlignment="1">
      <alignment horizontal="center" vertical="center" wrapText="1"/>
    </xf>
    <xf numFmtId="0" fontId="43" fillId="6" borderId="16" xfId="1" applyFont="1" applyFill="1" applyBorder="1" applyAlignment="1">
      <alignment horizontal="center" vertical="center" wrapText="1"/>
    </xf>
    <xf numFmtId="164" fontId="45" fillId="7" borderId="152" xfId="1" applyNumberFormat="1" applyFont="1" applyFill="1" applyBorder="1" applyAlignment="1">
      <alignment horizontal="center" vertical="center" wrapText="1"/>
    </xf>
    <xf numFmtId="164" fontId="45" fillId="7" borderId="208" xfId="1" applyNumberFormat="1" applyFont="1" applyFill="1" applyBorder="1" applyAlignment="1">
      <alignment horizontal="center" vertical="center" wrapText="1"/>
    </xf>
    <xf numFmtId="164" fontId="45" fillId="7" borderId="209" xfId="1" applyNumberFormat="1" applyFont="1" applyFill="1" applyBorder="1" applyAlignment="1">
      <alignment horizontal="center" vertical="center" wrapText="1"/>
    </xf>
    <xf numFmtId="0" fontId="43" fillId="6" borderId="17" xfId="1" applyFont="1" applyFill="1" applyBorder="1" applyAlignment="1">
      <alignment horizontal="center" vertical="center" wrapText="1"/>
    </xf>
    <xf numFmtId="164" fontId="45" fillId="7" borderId="96" xfId="1" applyNumberFormat="1" applyFont="1" applyFill="1" applyBorder="1" applyAlignment="1">
      <alignment horizontal="center" vertical="center" wrapText="1"/>
    </xf>
    <xf numFmtId="164" fontId="45" fillId="7" borderId="165" xfId="1" applyNumberFormat="1" applyFont="1" applyFill="1" applyBorder="1" applyAlignment="1">
      <alignment horizontal="center" vertical="center" wrapText="1"/>
    </xf>
    <xf numFmtId="164" fontId="45" fillId="7" borderId="158" xfId="1" applyNumberFormat="1" applyFont="1" applyFill="1" applyBorder="1" applyAlignment="1">
      <alignment horizontal="center" vertical="center" wrapText="1"/>
    </xf>
    <xf numFmtId="164" fontId="45" fillId="3" borderId="78" xfId="1" applyNumberFormat="1" applyFont="1" applyFill="1" applyBorder="1" applyAlignment="1">
      <alignment horizontal="center" vertical="center" wrapText="1"/>
    </xf>
    <xf numFmtId="164" fontId="45" fillId="3" borderId="129" xfId="1" applyNumberFormat="1" applyFont="1" applyFill="1" applyBorder="1" applyAlignment="1">
      <alignment horizontal="center" vertical="center" wrapText="1"/>
    </xf>
    <xf numFmtId="164" fontId="45" fillId="7" borderId="8" xfId="1" applyNumberFormat="1" applyFont="1" applyFill="1" applyBorder="1" applyAlignment="1">
      <alignment horizontal="center" vertical="center" wrapText="1"/>
    </xf>
    <xf numFmtId="164" fontId="45" fillId="0" borderId="0" xfId="1" applyNumberFormat="1" applyFont="1" applyAlignment="1">
      <alignment horizontal="center" vertical="center" wrapText="1"/>
    </xf>
    <xf numFmtId="164" fontId="45" fillId="3" borderId="8" xfId="1" applyNumberFormat="1" applyFont="1" applyFill="1" applyBorder="1" applyAlignment="1">
      <alignment horizontal="center" vertical="center" wrapText="1"/>
    </xf>
    <xf numFmtId="164" fontId="45" fillId="3" borderId="132" xfId="1" applyNumberFormat="1" applyFont="1" applyFill="1" applyBorder="1" applyAlignment="1">
      <alignment horizontal="center" vertical="center" wrapText="1"/>
    </xf>
    <xf numFmtId="164" fontId="45" fillId="3" borderId="104" xfId="1" applyNumberFormat="1" applyFont="1" applyFill="1" applyBorder="1" applyAlignment="1">
      <alignment horizontal="center" vertical="center" wrapText="1"/>
    </xf>
    <xf numFmtId="164" fontId="45" fillId="7" borderId="201" xfId="1" applyNumberFormat="1" applyFont="1" applyFill="1" applyBorder="1" applyAlignment="1">
      <alignment horizontal="center" vertical="center" wrapText="1"/>
    </xf>
    <xf numFmtId="164" fontId="45" fillId="7" borderId="119" xfId="1" applyNumberFormat="1" applyFont="1" applyFill="1" applyBorder="1" applyAlignment="1">
      <alignment horizontal="center" vertical="center" wrapText="1"/>
    </xf>
    <xf numFmtId="164" fontId="45" fillId="3" borderId="124" xfId="1" applyNumberFormat="1" applyFont="1" applyFill="1" applyBorder="1" applyAlignment="1">
      <alignment horizontal="center" vertical="center" wrapText="1"/>
    </xf>
    <xf numFmtId="164" fontId="45" fillId="7" borderId="124" xfId="1" applyNumberFormat="1" applyFont="1" applyFill="1" applyBorder="1" applyAlignment="1">
      <alignment horizontal="center" vertical="center" wrapText="1"/>
    </xf>
    <xf numFmtId="9" fontId="45" fillId="3" borderId="3" xfId="25" applyFont="1" applyFill="1" applyBorder="1" applyAlignment="1">
      <alignment horizontal="center" vertical="center" wrapText="1"/>
    </xf>
    <xf numFmtId="9" fontId="45" fillId="3" borderId="124" xfId="25" applyFont="1" applyFill="1" applyBorder="1" applyAlignment="1">
      <alignment horizontal="center" vertical="center" wrapText="1"/>
    </xf>
    <xf numFmtId="9" fontId="45" fillId="3" borderId="8" xfId="25" applyFont="1" applyFill="1" applyBorder="1" applyAlignment="1">
      <alignment horizontal="center" vertical="center" wrapText="1"/>
    </xf>
    <xf numFmtId="164" fontId="45" fillId="3" borderId="99" xfId="1" applyNumberFormat="1" applyFont="1" applyFill="1" applyBorder="1" applyAlignment="1">
      <alignment horizontal="center" vertical="center" wrapText="1"/>
    </xf>
    <xf numFmtId="164" fontId="45" fillId="7" borderId="99" xfId="1" applyNumberFormat="1" applyFont="1" applyFill="1" applyBorder="1" applyAlignment="1">
      <alignment horizontal="center" vertical="center" wrapText="1"/>
    </xf>
    <xf numFmtId="0" fontId="43" fillId="10" borderId="207" xfId="1" applyFont="1" applyFill="1" applyBorder="1" applyAlignment="1">
      <alignment horizontal="center" vertical="center"/>
    </xf>
    <xf numFmtId="0" fontId="43" fillId="6" borderId="207" xfId="1" applyFont="1" applyFill="1" applyBorder="1" applyAlignment="1">
      <alignment horizontal="center" vertical="center"/>
    </xf>
    <xf numFmtId="164" fontId="45" fillId="7" borderId="192" xfId="1" applyNumberFormat="1" applyFont="1" applyFill="1" applyBorder="1" applyAlignment="1">
      <alignment horizontal="center" vertical="center" wrapText="1"/>
    </xf>
    <xf numFmtId="164" fontId="45" fillId="3" borderId="117" xfId="1" applyNumberFormat="1" applyFont="1" applyFill="1" applyBorder="1" applyAlignment="1">
      <alignment horizontal="center" vertical="center" wrapText="1"/>
    </xf>
    <xf numFmtId="164" fontId="45" fillId="7" borderId="117" xfId="1" applyNumberFormat="1" applyFont="1" applyFill="1" applyBorder="1" applyAlignment="1">
      <alignment horizontal="center" vertical="center" wrapText="1"/>
    </xf>
    <xf numFmtId="164" fontId="45" fillId="7" borderId="112" xfId="1" applyNumberFormat="1" applyFont="1" applyFill="1" applyBorder="1" applyAlignment="1">
      <alignment horizontal="center" vertical="center" wrapText="1"/>
    </xf>
    <xf numFmtId="164" fontId="45" fillId="7" borderId="141" xfId="1" applyNumberFormat="1" applyFont="1" applyFill="1" applyBorder="1" applyAlignment="1">
      <alignment horizontal="center" vertical="center" wrapText="1"/>
    </xf>
    <xf numFmtId="164" fontId="43" fillId="3" borderId="3" xfId="1" applyNumberFormat="1" applyFont="1" applyFill="1" applyBorder="1" applyAlignment="1">
      <alignment horizontal="center" vertical="center" wrapText="1"/>
    </xf>
    <xf numFmtId="164" fontId="43" fillId="3" borderId="8" xfId="1" applyNumberFormat="1" applyFont="1" applyFill="1" applyBorder="1" applyAlignment="1">
      <alignment horizontal="center" vertical="center" wrapText="1"/>
    </xf>
    <xf numFmtId="164" fontId="43" fillId="3" borderId="130" xfId="1" applyNumberFormat="1" applyFont="1" applyFill="1" applyBorder="1" applyAlignment="1">
      <alignment horizontal="center" vertical="center" wrapText="1"/>
    </xf>
    <xf numFmtId="164" fontId="43" fillId="3" borderId="99" xfId="1" applyNumberFormat="1" applyFont="1" applyFill="1" applyBorder="1" applyAlignment="1">
      <alignment horizontal="center" vertical="center" wrapText="1"/>
    </xf>
    <xf numFmtId="164" fontId="43" fillId="3" borderId="41" xfId="1" applyNumberFormat="1" applyFont="1" applyFill="1" applyBorder="1" applyAlignment="1">
      <alignment horizontal="center" vertical="center" wrapText="1"/>
    </xf>
    <xf numFmtId="0" fontId="43" fillId="5" borderId="203" xfId="1" applyFont="1" applyFill="1" applyBorder="1" applyAlignment="1">
      <alignment vertical="center"/>
    </xf>
    <xf numFmtId="164" fontId="43" fillId="3" borderId="38" xfId="1" applyNumberFormat="1" applyFont="1" applyFill="1" applyBorder="1" applyAlignment="1">
      <alignment horizontal="center" vertical="center" wrapText="1"/>
    </xf>
    <xf numFmtId="164" fontId="43" fillId="7" borderId="3" xfId="1" applyNumberFormat="1" applyFont="1" applyFill="1" applyBorder="1" applyAlignment="1">
      <alignment horizontal="center" vertical="center" wrapText="1"/>
    </xf>
    <xf numFmtId="164" fontId="43" fillId="7" borderId="8" xfId="1" applyNumberFormat="1" applyFont="1" applyFill="1" applyBorder="1" applyAlignment="1">
      <alignment horizontal="center" vertical="center" wrapText="1"/>
    </xf>
    <xf numFmtId="164" fontId="43" fillId="7" borderId="130" xfId="1" applyNumberFormat="1" applyFont="1" applyFill="1" applyBorder="1" applyAlignment="1">
      <alignment horizontal="center" vertical="center" wrapText="1"/>
    </xf>
    <xf numFmtId="164" fontId="43" fillId="7" borderId="41" xfId="1" applyNumberFormat="1" applyFont="1" applyFill="1" applyBorder="1" applyAlignment="1">
      <alignment horizontal="center" vertical="center" wrapText="1"/>
    </xf>
    <xf numFmtId="0" fontId="43" fillId="5" borderId="204" xfId="1" applyFont="1" applyFill="1" applyBorder="1" applyAlignment="1">
      <alignment vertical="center"/>
    </xf>
    <xf numFmtId="164" fontId="43" fillId="3" borderId="152" xfId="1" applyNumberFormat="1" applyFont="1" applyFill="1" applyBorder="1" applyAlignment="1">
      <alignment horizontal="center" vertical="center" wrapText="1"/>
    </xf>
    <xf numFmtId="164" fontId="43" fillId="3" borderId="192" xfId="1" applyNumberFormat="1" applyFont="1" applyFill="1" applyBorder="1" applyAlignment="1">
      <alignment horizontal="center" vertical="center" wrapText="1"/>
    </xf>
    <xf numFmtId="164" fontId="43" fillId="7" borderId="192" xfId="1" applyNumberFormat="1" applyFont="1" applyFill="1" applyBorder="1" applyAlignment="1">
      <alignment horizontal="center" vertical="center" wrapText="1"/>
    </xf>
    <xf numFmtId="164" fontId="43" fillId="7" borderId="99" xfId="1" applyNumberFormat="1" applyFont="1" applyFill="1" applyBorder="1" applyAlignment="1">
      <alignment horizontal="center" vertical="center" wrapText="1"/>
    </xf>
    <xf numFmtId="164" fontId="43" fillId="3" borderId="193" xfId="1" applyNumberFormat="1" applyFont="1" applyFill="1" applyBorder="1" applyAlignment="1">
      <alignment horizontal="center" vertical="center" wrapText="1"/>
    </xf>
    <xf numFmtId="164" fontId="43" fillId="7" borderId="193" xfId="1" applyNumberFormat="1" applyFont="1" applyFill="1" applyBorder="1" applyAlignment="1">
      <alignment horizontal="center" vertical="center" wrapText="1"/>
    </xf>
    <xf numFmtId="164" fontId="45" fillId="3" borderId="6" xfId="1" applyNumberFormat="1" applyFont="1" applyFill="1" applyBorder="1" applyAlignment="1">
      <alignment horizontal="center" vertical="center" wrapText="1"/>
    </xf>
    <xf numFmtId="0" fontId="38" fillId="0" borderId="0" xfId="0" applyFont="1"/>
    <xf numFmtId="164" fontId="45" fillId="7" borderId="154" xfId="1" applyNumberFormat="1" applyFont="1" applyFill="1" applyBorder="1" applyAlignment="1">
      <alignment horizontal="center" vertical="center" wrapText="1"/>
    </xf>
    <xf numFmtId="164" fontId="45" fillId="7" borderId="151" xfId="1" applyNumberFormat="1" applyFont="1" applyFill="1" applyBorder="1" applyAlignment="1">
      <alignment horizontal="center" vertical="center" wrapText="1"/>
    </xf>
    <xf numFmtId="164" fontId="43" fillId="4" borderId="161" xfId="25" applyNumberFormat="1" applyFont="1" applyFill="1" applyBorder="1" applyAlignment="1" applyProtection="1">
      <alignment horizontal="center" vertical="center" wrapText="1"/>
      <protection locked="0"/>
    </xf>
    <xf numFmtId="164" fontId="43" fillId="4" borderId="130" xfId="25" applyNumberFormat="1" applyFont="1" applyFill="1" applyBorder="1" applyAlignment="1" applyProtection="1">
      <alignment horizontal="center" vertical="center" wrapText="1"/>
      <protection locked="0"/>
    </xf>
    <xf numFmtId="164" fontId="43" fillId="4" borderId="95" xfId="25" applyNumberFormat="1" applyFont="1" applyFill="1" applyBorder="1" applyAlignment="1" applyProtection="1">
      <alignment horizontal="center" vertical="center" wrapText="1"/>
      <protection locked="0"/>
    </xf>
    <xf numFmtId="164" fontId="45" fillId="3" borderId="1" xfId="1" applyNumberFormat="1" applyFont="1" applyFill="1" applyBorder="1" applyAlignment="1">
      <alignment horizontal="center" vertical="center" wrapText="1"/>
    </xf>
    <xf numFmtId="164" fontId="45" fillId="3" borderId="187" xfId="1" applyNumberFormat="1" applyFont="1" applyFill="1" applyBorder="1" applyAlignment="1">
      <alignment horizontal="center" vertical="center" wrapText="1"/>
    </xf>
    <xf numFmtId="164" fontId="45" fillId="3" borderId="164" xfId="1" applyNumberFormat="1" applyFont="1" applyFill="1" applyBorder="1" applyAlignment="1">
      <alignment horizontal="center" vertical="center" wrapText="1"/>
    </xf>
    <xf numFmtId="164" fontId="45" fillId="3" borderId="154" xfId="1" applyNumberFormat="1" applyFont="1" applyFill="1" applyBorder="1" applyAlignment="1">
      <alignment horizontal="center" vertical="center" wrapText="1"/>
    </xf>
    <xf numFmtId="164" fontId="43" fillId="3" borderId="1" xfId="1" applyNumberFormat="1" applyFont="1" applyFill="1" applyBorder="1" applyAlignment="1">
      <alignment horizontal="center" vertical="center" wrapText="1"/>
    </xf>
    <xf numFmtId="164" fontId="43" fillId="3" borderId="129" xfId="1" applyNumberFormat="1" applyFont="1" applyFill="1" applyBorder="1" applyAlignment="1">
      <alignment horizontal="center" vertical="center" wrapText="1"/>
    </xf>
    <xf numFmtId="164" fontId="43" fillId="3" borderId="137" xfId="1" applyNumberFormat="1" applyFont="1" applyFill="1" applyBorder="1" applyAlignment="1">
      <alignment horizontal="center" vertical="center" wrapText="1"/>
    </xf>
    <xf numFmtId="164" fontId="43" fillId="7" borderId="154" xfId="1" applyNumberFormat="1" applyFont="1" applyFill="1" applyBorder="1" applyAlignment="1">
      <alignment horizontal="center" vertical="center" wrapText="1"/>
    </xf>
    <xf numFmtId="164" fontId="43" fillId="7" borderId="137" xfId="1" applyNumberFormat="1" applyFont="1" applyFill="1" applyBorder="1" applyAlignment="1">
      <alignment horizontal="center" vertical="center" wrapText="1"/>
    </xf>
    <xf numFmtId="164" fontId="43" fillId="7" borderId="151" xfId="1" applyNumberFormat="1" applyFont="1" applyFill="1" applyBorder="1" applyAlignment="1">
      <alignment horizontal="center" vertical="center" wrapText="1"/>
    </xf>
    <xf numFmtId="164" fontId="43" fillId="3" borderId="154" xfId="1" applyNumberFormat="1" applyFont="1" applyFill="1" applyBorder="1" applyAlignment="1">
      <alignment horizontal="center" vertical="center" wrapText="1"/>
    </xf>
    <xf numFmtId="164" fontId="43" fillId="3" borderId="43" xfId="1" applyNumberFormat="1" applyFont="1" applyFill="1" applyBorder="1" applyAlignment="1">
      <alignment horizontal="center" vertical="center" wrapText="1"/>
    </xf>
    <xf numFmtId="164" fontId="43" fillId="7" borderId="158" xfId="1" applyNumberFormat="1" applyFont="1" applyFill="1" applyBorder="1" applyAlignment="1">
      <alignment horizontal="center" vertical="center" wrapText="1"/>
    </xf>
    <xf numFmtId="9" fontId="45" fillId="3" borderId="130" xfId="25" applyFont="1" applyFill="1" applyBorder="1" applyAlignment="1">
      <alignment horizontal="center" vertical="center" wrapText="1"/>
    </xf>
    <xf numFmtId="164" fontId="45" fillId="16" borderId="130" xfId="1" applyNumberFormat="1" applyFont="1" applyFill="1" applyBorder="1" applyAlignment="1">
      <alignment horizontal="center" vertical="center" wrapText="1"/>
    </xf>
    <xf numFmtId="164" fontId="45" fillId="3" borderId="148" xfId="1" applyNumberFormat="1" applyFont="1" applyFill="1" applyBorder="1" applyAlignment="1">
      <alignment horizontal="center" vertical="center" wrapText="1"/>
    </xf>
    <xf numFmtId="164" fontId="45" fillId="7" borderId="148" xfId="1" applyNumberFormat="1" applyFont="1" applyFill="1" applyBorder="1" applyAlignment="1">
      <alignment horizontal="center" vertical="center" wrapText="1"/>
    </xf>
    <xf numFmtId="164" fontId="45" fillId="7" borderId="149" xfId="1" applyNumberFormat="1" applyFont="1" applyFill="1" applyBorder="1" applyAlignment="1">
      <alignment horizontal="center" vertical="center" wrapText="1"/>
    </xf>
    <xf numFmtId="164" fontId="45" fillId="16" borderId="149" xfId="1" applyNumberFormat="1" applyFont="1" applyFill="1" applyBorder="1" applyAlignment="1">
      <alignment horizontal="center" vertical="center" wrapText="1"/>
    </xf>
    <xf numFmtId="164" fontId="45" fillId="3" borderId="149" xfId="1" applyNumberFormat="1" applyFont="1" applyFill="1" applyBorder="1" applyAlignment="1">
      <alignment horizontal="center" vertical="center" wrapText="1"/>
    </xf>
    <xf numFmtId="164" fontId="45" fillId="3" borderId="150" xfId="1" applyNumberFormat="1" applyFont="1" applyFill="1" applyBorder="1" applyAlignment="1">
      <alignment horizontal="center" vertical="center" wrapText="1"/>
    </xf>
    <xf numFmtId="0" fontId="38" fillId="22" borderId="0" xfId="0" applyFont="1" applyFill="1"/>
    <xf numFmtId="0" fontId="46" fillId="0" borderId="50" xfId="1" applyFont="1" applyBorder="1" applyAlignment="1">
      <alignment vertical="center" wrapText="1"/>
    </xf>
    <xf numFmtId="0" fontId="46" fillId="0" borderId="50" xfId="1" applyFont="1" applyBorder="1" applyAlignment="1">
      <alignment horizontal="left" vertical="center" wrapText="1"/>
    </xf>
    <xf numFmtId="0" fontId="46" fillId="0" borderId="51" xfId="1" applyFont="1" applyBorder="1" applyAlignment="1">
      <alignment vertical="center" wrapText="1"/>
    </xf>
    <xf numFmtId="0" fontId="46" fillId="13" borderId="129" xfId="1" applyFont="1" applyFill="1" applyBorder="1" applyAlignment="1">
      <alignment vertical="center" wrapText="1"/>
    </xf>
    <xf numFmtId="0" fontId="46" fillId="0" borderId="93" xfId="1" applyFont="1" applyBorder="1" applyAlignment="1">
      <alignment vertical="center" wrapText="1"/>
    </xf>
    <xf numFmtId="0" fontId="46" fillId="0" borderId="157" xfId="1" applyFont="1" applyBorder="1" applyAlignment="1">
      <alignment vertical="center" wrapText="1"/>
    </xf>
    <xf numFmtId="3" fontId="46" fillId="0" borderId="130" xfId="1" applyNumberFormat="1" applyFont="1" applyBorder="1" applyAlignment="1" applyProtection="1">
      <alignment horizontal="center" vertical="center" wrapText="1"/>
      <protection locked="0"/>
    </xf>
    <xf numFmtId="3" fontId="46" fillId="4" borderId="130" xfId="1" applyNumberFormat="1" applyFont="1" applyFill="1" applyBorder="1" applyAlignment="1" applyProtection="1">
      <alignment horizontal="center" vertical="center" wrapText="1"/>
      <protection locked="0"/>
    </xf>
    <xf numFmtId="3" fontId="46" fillId="0" borderId="137" xfId="1" applyNumberFormat="1" applyFont="1" applyBorder="1" applyAlignment="1" applyProtection="1">
      <alignment horizontal="center" vertical="center" wrapText="1"/>
      <protection locked="0"/>
    </xf>
    <xf numFmtId="3" fontId="46" fillId="4" borderId="137" xfId="1" applyNumberFormat="1" applyFont="1" applyFill="1" applyBorder="1" applyAlignment="1" applyProtection="1">
      <alignment horizontal="center" vertical="center" wrapText="1"/>
      <protection locked="0"/>
    </xf>
    <xf numFmtId="3" fontId="43" fillId="0" borderId="152" xfId="1" applyNumberFormat="1" applyFont="1" applyBorder="1" applyAlignment="1">
      <alignment horizontal="center" wrapText="1"/>
    </xf>
    <xf numFmtId="3" fontId="46" fillId="4" borderId="152" xfId="1" applyNumberFormat="1" applyFont="1" applyFill="1" applyBorder="1" applyAlignment="1" applyProtection="1">
      <alignment horizontal="center" vertical="center" wrapText="1"/>
      <protection locked="0"/>
    </xf>
    <xf numFmtId="3" fontId="29" fillId="0" borderId="210" xfId="1" applyNumberFormat="1" applyFont="1" applyBorder="1" applyAlignment="1" applyProtection="1">
      <alignment horizontal="center" vertical="center" wrapText="1"/>
      <protection locked="0"/>
    </xf>
    <xf numFmtId="3" fontId="29" fillId="0" borderId="104" xfId="1" applyNumberFormat="1" applyFont="1" applyBorder="1" applyAlignment="1" applyProtection="1">
      <alignment horizontal="center" vertical="center" wrapText="1"/>
      <protection locked="0"/>
    </xf>
    <xf numFmtId="3" fontId="29" fillId="0" borderId="211" xfId="1" applyNumberFormat="1" applyFont="1" applyBorder="1" applyAlignment="1" applyProtection="1">
      <alignment horizontal="center" vertical="center" wrapText="1"/>
      <protection locked="0"/>
    </xf>
    <xf numFmtId="3" fontId="29" fillId="0" borderId="144" xfId="1" applyNumberFormat="1" applyFont="1" applyBorder="1" applyAlignment="1" applyProtection="1">
      <alignment horizontal="center" vertical="center" wrapText="1"/>
      <protection locked="0"/>
    </xf>
    <xf numFmtId="3" fontId="29" fillId="0" borderId="212" xfId="1" applyNumberFormat="1" applyFont="1" applyBorder="1" applyAlignment="1" applyProtection="1">
      <alignment horizontal="center" vertical="center" wrapText="1"/>
      <protection locked="0"/>
    </xf>
    <xf numFmtId="3" fontId="29" fillId="0" borderId="213" xfId="1" applyNumberFormat="1" applyFont="1" applyBorder="1" applyAlignment="1" applyProtection="1">
      <alignment horizontal="center" vertical="center" wrapText="1"/>
      <protection locked="0"/>
    </xf>
    <xf numFmtId="3" fontId="29" fillId="0" borderId="201" xfId="1" applyNumberFormat="1" applyFont="1" applyBorder="1" applyAlignment="1" applyProtection="1">
      <alignment horizontal="center" vertical="center" wrapText="1"/>
      <protection locked="0"/>
    </xf>
    <xf numFmtId="3" fontId="29" fillId="0" borderId="131" xfId="1" applyNumberFormat="1" applyFont="1" applyBorder="1" applyAlignment="1" applyProtection="1">
      <alignment horizontal="center" vertical="center" wrapText="1"/>
      <protection locked="0"/>
    </xf>
    <xf numFmtId="3" fontId="29" fillId="13" borderId="201" xfId="1" applyNumberFormat="1" applyFont="1" applyFill="1" applyBorder="1" applyAlignment="1" applyProtection="1">
      <alignment horizontal="center" vertical="center" wrapText="1"/>
      <protection locked="0"/>
    </xf>
    <xf numFmtId="164" fontId="43" fillId="3" borderId="208" xfId="1" applyNumberFormat="1" applyFont="1" applyFill="1" applyBorder="1" applyAlignment="1">
      <alignment horizontal="center" vertical="center" wrapText="1"/>
    </xf>
    <xf numFmtId="164" fontId="45" fillId="7" borderId="8" xfId="1" applyNumberFormat="1" applyFont="1" applyFill="1" applyBorder="1" applyAlignment="1">
      <alignment horizontal="center" vertical="center" wrapText="1"/>
    </xf>
    <xf numFmtId="164" fontId="45" fillId="3" borderId="41" xfId="1" applyNumberFormat="1" applyFont="1" applyFill="1" applyBorder="1" applyAlignment="1">
      <alignment horizontal="center" vertical="center" wrapText="1"/>
    </xf>
    <xf numFmtId="3" fontId="3" fillId="2" borderId="130" xfId="1" applyNumberFormat="1" applyFont="1" applyFill="1" applyBorder="1" applyAlignment="1">
      <alignment horizontal="center" vertical="center" wrapText="1"/>
    </xf>
    <xf numFmtId="3" fontId="4" fillId="0" borderId="99" xfId="1" applyNumberFormat="1" applyFont="1" applyBorder="1" applyAlignment="1" applyProtection="1">
      <alignment horizontal="center" vertical="center" wrapText="1"/>
      <protection locked="0"/>
    </xf>
    <xf numFmtId="3" fontId="29" fillId="4" borderId="214" xfId="1" applyNumberFormat="1" applyFont="1" applyFill="1" applyBorder="1" applyAlignment="1" applyProtection="1">
      <alignment horizontal="center" vertical="center" wrapText="1"/>
      <protection locked="0"/>
    </xf>
    <xf numFmtId="164" fontId="45" fillId="7" borderId="214" xfId="1" applyNumberFormat="1" applyFont="1" applyFill="1" applyBorder="1" applyAlignment="1">
      <alignment horizontal="center" vertical="center" wrapText="1"/>
    </xf>
    <xf numFmtId="3" fontId="4" fillId="4" borderId="214" xfId="1" applyNumberFormat="1" applyFont="1" applyFill="1" applyBorder="1" applyAlignment="1" applyProtection="1">
      <alignment horizontal="center" vertical="center" wrapText="1"/>
      <protection locked="0"/>
    </xf>
    <xf numFmtId="164" fontId="45" fillId="7" borderId="16" xfId="1" applyNumberFormat="1" applyFont="1" applyFill="1" applyBorder="1" applyAlignment="1">
      <alignment horizontal="center" vertical="center" wrapText="1"/>
    </xf>
    <xf numFmtId="0" fontId="2" fillId="0" borderId="152" xfId="1" applyFont="1" applyBorder="1" applyAlignment="1">
      <alignment wrapText="1"/>
    </xf>
    <xf numFmtId="3" fontId="2" fillId="2" borderId="152" xfId="1" applyNumberFormat="1" applyFont="1" applyFill="1" applyBorder="1" applyAlignment="1">
      <alignment horizontal="center" vertical="center" wrapText="1"/>
    </xf>
    <xf numFmtId="3" fontId="2" fillId="4" borderId="152" xfId="1" applyNumberFormat="1" applyFont="1" applyFill="1" applyBorder="1" applyAlignment="1" applyProtection="1">
      <alignment horizontal="center" vertical="center" wrapText="1"/>
      <protection locked="0"/>
    </xf>
    <xf numFmtId="3" fontId="3" fillId="4" borderId="152" xfId="1" applyNumberFormat="1" applyFont="1" applyFill="1" applyBorder="1" applyAlignment="1" applyProtection="1">
      <alignment horizontal="center" vertical="center" wrapText="1"/>
      <protection locked="0"/>
    </xf>
    <xf numFmtId="3" fontId="29" fillId="13" borderId="193" xfId="1" applyNumberFormat="1" applyFont="1" applyFill="1" applyBorder="1" applyAlignment="1" applyProtection="1">
      <alignment horizontal="center" vertical="center" wrapText="1"/>
      <protection locked="0"/>
    </xf>
    <xf numFmtId="164" fontId="43" fillId="7" borderId="216" xfId="1" applyNumberFormat="1" applyFont="1" applyFill="1" applyBorder="1" applyAlignment="1">
      <alignment horizontal="center" vertical="center" wrapText="1"/>
    </xf>
    <xf numFmtId="3" fontId="29" fillId="13" borderId="217" xfId="1" applyNumberFormat="1" applyFont="1" applyFill="1" applyBorder="1" applyAlignment="1" applyProtection="1">
      <alignment horizontal="center" vertical="center" wrapText="1"/>
      <protection locked="0"/>
    </xf>
    <xf numFmtId="3" fontId="29" fillId="13" borderId="218" xfId="1" applyNumberFormat="1" applyFont="1" applyFill="1" applyBorder="1" applyAlignment="1" applyProtection="1">
      <alignment horizontal="center" vertical="center" wrapText="1"/>
      <protection locked="0"/>
    </xf>
    <xf numFmtId="164" fontId="43" fillId="7" borderId="38" xfId="1" applyNumberFormat="1" applyFont="1" applyFill="1" applyBorder="1" applyAlignment="1">
      <alignment horizontal="center" vertical="center" wrapText="1"/>
    </xf>
    <xf numFmtId="3" fontId="2" fillId="0" borderId="113" xfId="1" applyNumberFormat="1" applyFont="1" applyBorder="1" applyAlignment="1">
      <alignment horizontal="center" wrapText="1"/>
    </xf>
    <xf numFmtId="3" fontId="2" fillId="0" borderId="153" xfId="1" applyNumberFormat="1" applyFont="1" applyBorder="1" applyAlignment="1">
      <alignment horizontal="center" wrapText="1"/>
    </xf>
    <xf numFmtId="3" fontId="2" fillId="15" borderId="152" xfId="1" applyNumberFormat="1" applyFont="1" applyFill="1" applyBorder="1" applyAlignment="1">
      <alignment horizontal="center" vertical="center" wrapText="1"/>
    </xf>
    <xf numFmtId="164" fontId="45" fillId="3" borderId="216" xfId="1" applyNumberFormat="1" applyFont="1" applyFill="1" applyBorder="1" applyAlignment="1">
      <alignment horizontal="center" vertical="center" wrapText="1"/>
    </xf>
    <xf numFmtId="3" fontId="1" fillId="4" borderId="3" xfId="1" applyNumberFormat="1" applyFont="1" applyFill="1" applyBorder="1" applyAlignment="1" applyProtection="1">
      <alignment horizontal="center" vertical="center" wrapText="1"/>
      <protection locked="0"/>
    </xf>
    <xf numFmtId="3" fontId="1" fillId="4" borderId="8" xfId="1" applyNumberFormat="1" applyFont="1" applyFill="1" applyBorder="1" applyAlignment="1" applyProtection="1">
      <alignment horizontal="center" vertical="center" wrapText="1"/>
      <protection locked="0"/>
    </xf>
    <xf numFmtId="3" fontId="1" fillId="4" borderId="130" xfId="1" applyNumberFormat="1" applyFont="1" applyFill="1" applyBorder="1" applyAlignment="1" applyProtection="1">
      <alignment horizontal="center" vertical="center" wrapText="1"/>
      <protection locked="0"/>
    </xf>
    <xf numFmtId="3" fontId="1" fillId="4" borderId="193" xfId="1" applyNumberFormat="1" applyFont="1" applyFill="1" applyBorder="1" applyAlignment="1" applyProtection="1">
      <alignment horizontal="center" vertical="center" wrapText="1"/>
      <protection locked="0"/>
    </xf>
    <xf numFmtId="3" fontId="1" fillId="4" borderId="38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215" xfId="1" applyFont="1" applyBorder="1" applyAlignment="1">
      <alignment wrapText="1"/>
    </xf>
    <xf numFmtId="3" fontId="44" fillId="2" borderId="38" xfId="1" applyNumberFormat="1" applyFont="1" applyFill="1" applyBorder="1" applyAlignment="1">
      <alignment horizontal="center" vertical="center" wrapText="1"/>
    </xf>
    <xf numFmtId="3" fontId="44" fillId="0" borderId="38" xfId="1" applyNumberFormat="1" applyFont="1" applyBorder="1" applyAlignment="1">
      <alignment horizontal="center" wrapText="1"/>
    </xf>
    <xf numFmtId="0" fontId="39" fillId="0" borderId="0" xfId="0" applyFont="1"/>
    <xf numFmtId="0" fontId="43" fillId="0" borderId="34" xfId="1" applyFont="1" applyBorder="1" applyAlignment="1">
      <alignment wrapText="1"/>
    </xf>
    <xf numFmtId="3" fontId="43" fillId="2" borderId="38" xfId="1" applyNumberFormat="1" applyFont="1" applyFill="1" applyBorder="1" applyAlignment="1">
      <alignment horizontal="center" vertical="center" wrapText="1"/>
    </xf>
    <xf numFmtId="3" fontId="43" fillId="0" borderId="38" xfId="1" applyNumberFormat="1" applyFont="1" applyBorder="1" applyAlignment="1">
      <alignment horizontal="center" wrapText="1"/>
    </xf>
    <xf numFmtId="3" fontId="46" fillId="4" borderId="38" xfId="1" applyNumberFormat="1" applyFont="1" applyFill="1" applyBorder="1" applyAlignment="1" applyProtection="1">
      <alignment horizontal="center" vertical="center" wrapText="1"/>
      <protection locked="0"/>
    </xf>
    <xf numFmtId="3" fontId="1" fillId="0" borderId="130" xfId="1" applyNumberFormat="1" applyFont="1" applyBorder="1" applyAlignment="1" applyProtection="1">
      <alignment horizontal="center" vertical="center" wrapText="1"/>
      <protection locked="0"/>
    </xf>
    <xf numFmtId="3" fontId="44" fillId="0" borderId="130" xfId="1" applyNumberFormat="1" applyFont="1" applyBorder="1" applyAlignment="1">
      <alignment horizontal="center" wrapText="1"/>
    </xf>
    <xf numFmtId="0" fontId="44" fillId="8" borderId="130" xfId="1" applyFont="1" applyFill="1" applyBorder="1" applyAlignment="1">
      <alignment horizontal="center" vertical="center"/>
    </xf>
    <xf numFmtId="0" fontId="44" fillId="8" borderId="139" xfId="1" applyFont="1" applyFill="1" applyBorder="1" applyAlignment="1">
      <alignment horizontal="center" vertical="center"/>
    </xf>
    <xf numFmtId="3" fontId="1" fillId="0" borderId="137" xfId="1" applyNumberFormat="1" applyFont="1" applyBorder="1" applyAlignment="1" applyProtection="1">
      <alignment horizontal="center" vertical="center" wrapText="1"/>
      <protection locked="0"/>
    </xf>
    <xf numFmtId="3" fontId="1" fillId="0" borderId="137" xfId="1" applyNumberFormat="1" applyFont="1" applyBorder="1" applyAlignment="1" applyProtection="1">
      <alignment horizontal="center" vertical="center"/>
      <protection locked="0"/>
    </xf>
    <xf numFmtId="3" fontId="1" fillId="0" borderId="208" xfId="1" applyNumberFormat="1" applyFont="1" applyBorder="1" applyAlignment="1" applyProtection="1">
      <alignment horizontal="center" vertical="center" wrapText="1"/>
      <protection locked="0"/>
    </xf>
    <xf numFmtId="3" fontId="44" fillId="0" borderId="41" xfId="1" applyNumberFormat="1" applyFont="1" applyBorder="1" applyAlignment="1">
      <alignment horizontal="center" wrapText="1"/>
    </xf>
    <xf numFmtId="0" fontId="44" fillId="8" borderId="92" xfId="1" applyFont="1" applyFill="1" applyBorder="1" applyAlignment="1">
      <alignment horizontal="center" vertical="center"/>
    </xf>
    <xf numFmtId="3" fontId="1" fillId="4" borderId="137" xfId="1" applyNumberFormat="1" applyFont="1" applyFill="1" applyBorder="1" applyAlignment="1" applyProtection="1">
      <alignment horizontal="center" vertical="center" wrapText="1"/>
      <protection locked="0"/>
    </xf>
    <xf numFmtId="3" fontId="1" fillId="4" borderId="190" xfId="1" applyNumberFormat="1" applyFont="1" applyFill="1" applyBorder="1" applyAlignment="1" applyProtection="1">
      <alignment horizontal="center" vertical="center" wrapText="1"/>
      <protection locked="0"/>
    </xf>
    <xf numFmtId="3" fontId="44" fillId="4" borderId="130" xfId="1" applyNumberFormat="1" applyFont="1" applyFill="1" applyBorder="1" applyAlignment="1">
      <alignment horizontal="center" wrapText="1"/>
    </xf>
    <xf numFmtId="3" fontId="44" fillId="15" borderId="130" xfId="1" applyNumberFormat="1" applyFont="1" applyFill="1" applyBorder="1" applyAlignment="1">
      <alignment horizontal="center" vertical="center" wrapText="1"/>
    </xf>
    <xf numFmtId="3" fontId="44" fillId="15" borderId="137" xfId="1" applyNumberFormat="1" applyFont="1" applyFill="1" applyBorder="1" applyAlignment="1">
      <alignment horizontal="center" vertical="center" wrapText="1"/>
    </xf>
    <xf numFmtId="3" fontId="44" fillId="15" borderId="208" xfId="1" applyNumberFormat="1" applyFont="1" applyFill="1" applyBorder="1" applyAlignment="1">
      <alignment horizontal="center" vertical="center" wrapText="1"/>
    </xf>
    <xf numFmtId="3" fontId="44" fillId="15" borderId="41" xfId="1" applyNumberFormat="1" applyFont="1" applyFill="1" applyBorder="1" applyAlignment="1">
      <alignment horizontal="center" vertical="center" wrapText="1"/>
    </xf>
    <xf numFmtId="3" fontId="44" fillId="2" borderId="130" xfId="1" applyNumberFormat="1" applyFont="1" applyFill="1" applyBorder="1" applyAlignment="1">
      <alignment horizontal="center" vertical="center" wrapText="1"/>
    </xf>
    <xf numFmtId="3" fontId="44" fillId="2" borderId="137" xfId="1" applyNumberFormat="1" applyFont="1" applyFill="1" applyBorder="1" applyAlignment="1">
      <alignment horizontal="center" vertical="center" wrapText="1"/>
    </xf>
    <xf numFmtId="0" fontId="1" fillId="0" borderId="130" xfId="1" applyFont="1" applyBorder="1" applyAlignment="1">
      <alignment vertical="center" wrapText="1"/>
    </xf>
    <xf numFmtId="0" fontId="44" fillId="0" borderId="130" xfId="1" applyFont="1" applyBorder="1" applyAlignment="1">
      <alignment wrapText="1"/>
    </xf>
    <xf numFmtId="0" fontId="44" fillId="0" borderId="42" xfId="1" applyFont="1" applyBorder="1" applyAlignment="1">
      <alignment wrapText="1"/>
    </xf>
    <xf numFmtId="0" fontId="3" fillId="0" borderId="0" xfId="1" applyFont="1" applyFill="1" applyAlignment="1">
      <alignment wrapText="1"/>
    </xf>
    <xf numFmtId="3" fontId="44" fillId="0" borderId="0" xfId="1" applyNumberFormat="1" applyFont="1" applyFill="1" applyAlignment="1">
      <alignment horizontal="center" vertical="center" wrapText="1"/>
    </xf>
    <xf numFmtId="3" fontId="44" fillId="0" borderId="0" xfId="1" applyNumberFormat="1" applyFont="1" applyFill="1" applyAlignment="1">
      <alignment horizontal="center" wrapText="1"/>
    </xf>
    <xf numFmtId="164" fontId="45" fillId="0" borderId="0" xfId="1" applyNumberFormat="1" applyFont="1" applyFill="1" applyAlignment="1">
      <alignment horizontal="center" vertical="center" wrapText="1"/>
    </xf>
    <xf numFmtId="3" fontId="1" fillId="0" borderId="0" xfId="1" applyNumberFormat="1" applyFont="1" applyFill="1" applyAlignment="1" applyProtection="1">
      <alignment horizontal="center" vertical="center" wrapText="1"/>
      <protection locked="0"/>
    </xf>
    <xf numFmtId="3" fontId="3" fillId="0" borderId="0" xfId="1" applyNumberFormat="1" applyFont="1" applyFill="1" applyAlignment="1">
      <alignment horizontal="center" wrapText="1"/>
    </xf>
    <xf numFmtId="0" fontId="0" fillId="0" borderId="0" xfId="0" applyFill="1"/>
    <xf numFmtId="0" fontId="3" fillId="6" borderId="139" xfId="1" applyFont="1" applyFill="1" applyBorder="1" applyAlignment="1">
      <alignment horizontal="center" vertical="center" wrapText="1"/>
    </xf>
    <xf numFmtId="0" fontId="3" fillId="6" borderId="92" xfId="1" applyFont="1" applyFill="1" applyBorder="1" applyAlignment="1">
      <alignment horizontal="center" vertical="center" wrapText="1"/>
    </xf>
    <xf numFmtId="0" fontId="46" fillId="0" borderId="101" xfId="1" applyFont="1" applyBorder="1" applyAlignment="1">
      <alignment vertical="center" wrapText="1"/>
    </xf>
    <xf numFmtId="0" fontId="46" fillId="0" borderId="130" xfId="1" applyFont="1" applyBorder="1" applyAlignment="1">
      <alignment vertical="center" wrapText="1"/>
    </xf>
    <xf numFmtId="0" fontId="46" fillId="0" borderId="137" xfId="1" applyFont="1" applyBorder="1" applyAlignment="1">
      <alignment vertical="center" wrapText="1"/>
    </xf>
    <xf numFmtId="0" fontId="46" fillId="0" borderId="208" xfId="1" applyFont="1" applyBorder="1" applyAlignment="1">
      <alignment vertical="center" wrapText="1"/>
    </xf>
    <xf numFmtId="0" fontId="44" fillId="0" borderId="34" xfId="1" applyFont="1" applyBorder="1" applyAlignment="1">
      <alignment wrapText="1"/>
    </xf>
    <xf numFmtId="3" fontId="29" fillId="4" borderId="220" xfId="1" applyNumberFormat="1" applyFont="1" applyFill="1" applyBorder="1" applyAlignment="1" applyProtection="1">
      <alignment horizontal="center" vertical="center" wrapText="1"/>
      <protection locked="0"/>
    </xf>
    <xf numFmtId="164" fontId="45" fillId="7" borderId="220" xfId="1" applyNumberFormat="1" applyFont="1" applyFill="1" applyBorder="1" applyAlignment="1">
      <alignment horizontal="center" vertical="center" wrapText="1"/>
    </xf>
    <xf numFmtId="0" fontId="2" fillId="0" borderId="190" xfId="1" applyFont="1" applyBorder="1" applyAlignment="1">
      <alignment wrapText="1"/>
    </xf>
    <xf numFmtId="3" fontId="2" fillId="2" borderId="190" xfId="1" applyNumberFormat="1" applyFont="1" applyFill="1" applyBorder="1" applyAlignment="1">
      <alignment horizontal="center" vertical="center" wrapText="1"/>
    </xf>
    <xf numFmtId="3" fontId="2" fillId="0" borderId="190" xfId="1" applyNumberFormat="1" applyFont="1" applyBorder="1" applyAlignment="1">
      <alignment horizontal="center" wrapText="1"/>
    </xf>
    <xf numFmtId="164" fontId="45" fillId="3" borderId="190" xfId="1" applyNumberFormat="1" applyFont="1" applyFill="1" applyBorder="1" applyAlignment="1">
      <alignment horizontal="center" vertical="center" wrapText="1"/>
    </xf>
    <xf numFmtId="3" fontId="2" fillId="4" borderId="190" xfId="1" applyNumberFormat="1" applyFont="1" applyFill="1" applyBorder="1" applyAlignment="1" applyProtection="1">
      <alignment horizontal="center" vertical="center" wrapText="1"/>
      <protection locked="0"/>
    </xf>
    <xf numFmtId="164" fontId="45" fillId="7" borderId="190" xfId="1" applyNumberFormat="1" applyFont="1" applyFill="1" applyBorder="1" applyAlignment="1">
      <alignment horizontal="center" vertical="center" wrapText="1"/>
    </xf>
    <xf numFmtId="0" fontId="29" fillId="0" borderId="208" xfId="1" applyFont="1" applyBorder="1" applyAlignment="1">
      <alignment vertical="center" wrapText="1"/>
    </xf>
    <xf numFmtId="3" fontId="2" fillId="2" borderId="208" xfId="1" applyNumberFormat="1" applyFont="1" applyFill="1" applyBorder="1" applyAlignment="1">
      <alignment horizontal="center" vertical="center" wrapText="1"/>
    </xf>
    <xf numFmtId="3" fontId="29" fillId="0" borderId="208" xfId="1" applyNumberFormat="1" applyFont="1" applyBorder="1" applyAlignment="1" applyProtection="1">
      <alignment horizontal="center" vertical="center" wrapText="1"/>
      <protection locked="0"/>
    </xf>
    <xf numFmtId="3" fontId="29" fillId="4" borderId="208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114" xfId="4" applyFont="1" applyBorder="1" applyAlignment="1">
      <alignment horizontal="center" vertical="center"/>
    </xf>
    <xf numFmtId="0" fontId="11" fillId="0" borderId="13" xfId="4" applyFont="1" applyBorder="1" applyAlignment="1">
      <alignment horizontal="center" vertical="center"/>
    </xf>
    <xf numFmtId="0" fontId="12" fillId="0" borderId="15" xfId="4" applyFont="1" applyBorder="1" applyAlignment="1">
      <alignment horizontal="center" vertical="center"/>
    </xf>
    <xf numFmtId="0" fontId="12" fillId="0" borderId="103" xfId="4" applyFont="1" applyBorder="1" applyAlignment="1">
      <alignment horizontal="center" vertical="center"/>
    </xf>
    <xf numFmtId="0" fontId="12" fillId="0" borderId="111" xfId="4" applyFont="1" applyBorder="1" applyAlignment="1">
      <alignment horizontal="center" vertical="center"/>
    </xf>
    <xf numFmtId="0" fontId="12" fillId="0" borderId="110" xfId="4" applyFont="1" applyBorder="1" applyAlignment="1">
      <alignment horizontal="left" vertical="center"/>
    </xf>
    <xf numFmtId="0" fontId="12" fillId="0" borderId="36" xfId="4" applyFont="1" applyBorder="1" applyAlignment="1">
      <alignment horizontal="left" vertical="center"/>
    </xf>
    <xf numFmtId="17" fontId="12" fillId="0" borderId="23" xfId="4" applyNumberFormat="1" applyFont="1" applyBorder="1" applyAlignment="1">
      <alignment horizontal="center" vertical="center"/>
    </xf>
    <xf numFmtId="0" fontId="12" fillId="0" borderId="112" xfId="4" applyFont="1" applyBorder="1" applyAlignment="1">
      <alignment horizontal="center" vertical="center"/>
    </xf>
    <xf numFmtId="0" fontId="12" fillId="0" borderId="23" xfId="4" applyFont="1" applyBorder="1" applyAlignment="1">
      <alignment horizontal="center" vertical="center"/>
    </xf>
    <xf numFmtId="0" fontId="12" fillId="0" borderId="113" xfId="4" applyFont="1" applyBorder="1" applyAlignment="1">
      <alignment horizontal="center" vertical="center"/>
    </xf>
    <xf numFmtId="0" fontId="35" fillId="0" borderId="0" xfId="1" applyFont="1" applyAlignment="1">
      <alignment horizontal="center"/>
    </xf>
    <xf numFmtId="0" fontId="2" fillId="5" borderId="105" xfId="1" applyFont="1" applyFill="1" applyBorder="1" applyAlignment="1">
      <alignment horizontal="center" vertical="center"/>
    </xf>
    <xf numFmtId="0" fontId="2" fillId="5" borderId="175" xfId="1" applyFont="1" applyFill="1" applyBorder="1" applyAlignment="1">
      <alignment horizontal="center" vertical="center"/>
    </xf>
    <xf numFmtId="0" fontId="2" fillId="5" borderId="147" xfId="1" applyFont="1" applyFill="1" applyBorder="1" applyAlignment="1">
      <alignment horizontal="center" vertical="center"/>
    </xf>
    <xf numFmtId="0" fontId="2" fillId="5" borderId="21" xfId="1" applyFont="1" applyFill="1" applyBorder="1" applyAlignment="1">
      <alignment horizontal="center" vertical="center"/>
    </xf>
    <xf numFmtId="0" fontId="2" fillId="5" borderId="203" xfId="1" applyFont="1" applyFill="1" applyBorder="1" applyAlignment="1">
      <alignment horizontal="center" vertical="center"/>
    </xf>
    <xf numFmtId="0" fontId="2" fillId="5" borderId="204" xfId="1" applyFont="1" applyFill="1" applyBorder="1" applyAlignment="1">
      <alignment horizontal="center" vertical="center"/>
    </xf>
    <xf numFmtId="0" fontId="2" fillId="5" borderId="115" xfId="1" applyFont="1" applyFill="1" applyBorder="1" applyAlignment="1">
      <alignment horizontal="center" vertical="center"/>
    </xf>
    <xf numFmtId="0" fontId="2" fillId="5" borderId="106" xfId="1" applyFont="1" applyFill="1" applyBorder="1" applyAlignment="1">
      <alignment horizontal="center" vertical="center"/>
    </xf>
    <xf numFmtId="0" fontId="2" fillId="5" borderId="21" xfId="1" applyFont="1" applyFill="1" applyBorder="1" applyAlignment="1">
      <alignment horizontal="center" vertical="center" wrapText="1"/>
    </xf>
    <xf numFmtId="0" fontId="2" fillId="5" borderId="203" xfId="1" applyFont="1" applyFill="1" applyBorder="1" applyAlignment="1">
      <alignment horizontal="center" vertical="center" wrapText="1"/>
    </xf>
    <xf numFmtId="0" fontId="2" fillId="5" borderId="105" xfId="1" applyFont="1" applyFill="1" applyBorder="1" applyAlignment="1">
      <alignment horizontal="center" vertical="center" wrapText="1"/>
    </xf>
    <xf numFmtId="0" fontId="2" fillId="5" borderId="175" xfId="1" applyFont="1" applyFill="1" applyBorder="1" applyAlignment="1">
      <alignment horizontal="center" vertical="center" wrapText="1"/>
    </xf>
    <xf numFmtId="0" fontId="2" fillId="5" borderId="105" xfId="1" applyFont="1" applyFill="1" applyBorder="1" applyAlignment="1">
      <alignment horizontal="left" vertical="center"/>
    </xf>
    <xf numFmtId="0" fontId="2" fillId="5" borderId="175" xfId="1" applyFont="1" applyFill="1" applyBorder="1" applyAlignment="1">
      <alignment horizontal="left" vertical="center"/>
    </xf>
    <xf numFmtId="0" fontId="2" fillId="5" borderId="176" xfId="1" applyFont="1" applyFill="1" applyBorder="1" applyAlignment="1">
      <alignment horizontal="center" vertical="center"/>
    </xf>
    <xf numFmtId="0" fontId="2" fillId="5" borderId="13" xfId="1" applyFont="1" applyFill="1" applyBorder="1" applyAlignment="1">
      <alignment horizontal="center" vertical="center"/>
    </xf>
    <xf numFmtId="3" fontId="43" fillId="2" borderId="10" xfId="1" applyNumberFormat="1" applyFont="1" applyFill="1" applyBorder="1" applyAlignment="1">
      <alignment horizontal="center" vertical="center" wrapText="1"/>
    </xf>
    <xf numFmtId="3" fontId="43" fillId="2" borderId="8" xfId="1" applyNumberFormat="1" applyFont="1" applyFill="1" applyBorder="1" applyAlignment="1">
      <alignment horizontal="center" vertical="center" wrapText="1"/>
    </xf>
    <xf numFmtId="164" fontId="45" fillId="3" borderId="10" xfId="1" applyNumberFormat="1" applyFont="1" applyFill="1" applyBorder="1" applyAlignment="1">
      <alignment horizontal="center" vertical="center" wrapText="1"/>
    </xf>
    <xf numFmtId="164" fontId="45" fillId="3" borderId="8" xfId="1" applyNumberFormat="1" applyFont="1" applyFill="1" applyBorder="1" applyAlignment="1">
      <alignment horizontal="center" vertical="center" wrapText="1"/>
    </xf>
    <xf numFmtId="164" fontId="45" fillId="3" borderId="41" xfId="1" applyNumberFormat="1" applyFont="1" applyFill="1" applyBorder="1" applyAlignment="1">
      <alignment horizontal="center" vertical="center" wrapText="1"/>
    </xf>
    <xf numFmtId="3" fontId="46" fillId="4" borderId="177" xfId="1" applyNumberFormat="1" applyFont="1" applyFill="1" applyBorder="1" applyAlignment="1" applyProtection="1">
      <alignment horizontal="center" vertical="center" wrapText="1"/>
      <protection locked="0"/>
    </xf>
    <xf numFmtId="3" fontId="46" fillId="4" borderId="178" xfId="1" applyNumberFormat="1" applyFont="1" applyFill="1" applyBorder="1" applyAlignment="1" applyProtection="1">
      <alignment horizontal="center" vertical="center" wrapText="1"/>
      <protection locked="0"/>
    </xf>
    <xf numFmtId="3" fontId="46" fillId="4" borderId="179" xfId="1" applyNumberFormat="1" applyFont="1" applyFill="1" applyBorder="1" applyAlignment="1" applyProtection="1">
      <alignment horizontal="center" vertical="center" wrapText="1"/>
      <protection locked="0"/>
    </xf>
    <xf numFmtId="164" fontId="45" fillId="7" borderId="10" xfId="1" applyNumberFormat="1" applyFont="1" applyFill="1" applyBorder="1" applyAlignment="1">
      <alignment horizontal="center" vertical="center" wrapText="1"/>
    </xf>
    <xf numFmtId="164" fontId="45" fillId="7" borderId="8" xfId="1" applyNumberFormat="1" applyFont="1" applyFill="1" applyBorder="1" applyAlignment="1">
      <alignment horizontal="center" vertical="center" wrapText="1"/>
    </xf>
    <xf numFmtId="164" fontId="45" fillId="7" borderId="41" xfId="1" applyNumberFormat="1" applyFont="1" applyFill="1" applyBorder="1" applyAlignment="1">
      <alignment horizontal="center" vertical="center" wrapText="1"/>
    </xf>
    <xf numFmtId="3" fontId="46" fillId="0" borderId="219" xfId="1" applyNumberFormat="1" applyFont="1" applyBorder="1" applyAlignment="1" applyProtection="1">
      <alignment horizontal="center" vertical="center" wrapText="1"/>
      <protection locked="0"/>
    </xf>
    <xf numFmtId="3" fontId="46" fillId="0" borderId="216" xfId="1" applyNumberFormat="1" applyFont="1" applyBorder="1" applyAlignment="1" applyProtection="1">
      <alignment horizontal="center" vertical="center" wrapText="1"/>
      <protection locked="0"/>
    </xf>
    <xf numFmtId="3" fontId="46" fillId="0" borderId="209" xfId="1" applyNumberFormat="1" applyFont="1" applyBorder="1" applyAlignment="1" applyProtection="1">
      <alignment horizontal="center" vertical="center" wrapText="1"/>
      <protection locked="0"/>
    </xf>
    <xf numFmtId="0" fontId="44" fillId="5" borderId="175" xfId="1" applyFont="1" applyFill="1" applyBorder="1" applyAlignment="1">
      <alignment horizontal="center" vertical="center"/>
    </xf>
    <xf numFmtId="0" fontId="47" fillId="0" borderId="0" xfId="1" applyFont="1" applyAlignment="1">
      <alignment horizontal="center"/>
    </xf>
    <xf numFmtId="0" fontId="2" fillId="19" borderId="105" xfId="1" applyFont="1" applyFill="1" applyBorder="1" applyAlignment="1">
      <alignment horizontal="center" vertical="center"/>
    </xf>
    <xf numFmtId="0" fontId="2" fillId="19" borderId="175" xfId="1" applyFont="1" applyFill="1" applyBorder="1" applyAlignment="1">
      <alignment horizontal="center" vertical="center"/>
    </xf>
    <xf numFmtId="3" fontId="4" fillId="4" borderId="130" xfId="1" applyNumberFormat="1" applyFont="1" applyFill="1" applyBorder="1" applyAlignment="1">
      <alignment horizontal="center" vertical="center" wrapText="1"/>
    </xf>
    <xf numFmtId="3" fontId="4" fillId="4" borderId="99" xfId="1" applyNumberFormat="1" applyFont="1" applyFill="1" applyBorder="1" applyAlignment="1">
      <alignment horizontal="center" vertical="center" wrapText="1"/>
    </xf>
    <xf numFmtId="164" fontId="4" fillId="4" borderId="130" xfId="25" applyNumberFormat="1" applyFont="1" applyFill="1" applyBorder="1" applyAlignment="1">
      <alignment horizontal="center" vertical="center" wrapText="1"/>
    </xf>
    <xf numFmtId="164" fontId="4" fillId="4" borderId="99" xfId="25" applyNumberFormat="1" applyFont="1" applyFill="1" applyBorder="1" applyAlignment="1">
      <alignment horizontal="center" vertical="center" wrapText="1"/>
    </xf>
    <xf numFmtId="3" fontId="4" fillId="0" borderId="130" xfId="1" applyNumberFormat="1" applyFont="1" applyBorder="1" applyAlignment="1">
      <alignment horizontal="center" vertical="center" wrapText="1"/>
    </xf>
    <xf numFmtId="3" fontId="4" fillId="0" borderId="99" xfId="1" applyNumberFormat="1" applyFont="1" applyBorder="1" applyAlignment="1">
      <alignment horizontal="center" vertical="center" wrapText="1"/>
    </xf>
    <xf numFmtId="164" fontId="6" fillId="3" borderId="130" xfId="1" applyNumberFormat="1" applyFont="1" applyFill="1" applyBorder="1" applyAlignment="1">
      <alignment horizontal="center" vertical="center" wrapText="1"/>
    </xf>
    <xf numFmtId="164" fontId="6" fillId="3" borderId="99" xfId="1" applyNumberFormat="1" applyFont="1" applyFill="1" applyBorder="1" applyAlignment="1">
      <alignment horizontal="center" vertical="center" wrapText="1"/>
    </xf>
    <xf numFmtId="3" fontId="3" fillId="2" borderId="130" xfId="1" applyNumberFormat="1" applyFont="1" applyFill="1" applyBorder="1" applyAlignment="1">
      <alignment horizontal="center" vertical="center" wrapText="1"/>
    </xf>
    <xf numFmtId="3" fontId="3" fillId="2" borderId="99" xfId="1" applyNumberFormat="1" applyFont="1" applyFill="1" applyBorder="1" applyAlignment="1">
      <alignment horizontal="center" vertical="center" wrapText="1"/>
    </xf>
    <xf numFmtId="164" fontId="6" fillId="7" borderId="130" xfId="1" applyNumberFormat="1" applyFont="1" applyFill="1" applyBorder="1" applyAlignment="1">
      <alignment horizontal="center" vertical="center" wrapText="1"/>
    </xf>
    <xf numFmtId="164" fontId="6" fillId="7" borderId="99" xfId="1" applyNumberFormat="1" applyFont="1" applyFill="1" applyBorder="1" applyAlignment="1">
      <alignment horizontal="center" vertical="center" wrapText="1"/>
    </xf>
    <xf numFmtId="0" fontId="2" fillId="5" borderId="147" xfId="1" applyFont="1" applyFill="1" applyBorder="1" applyAlignment="1">
      <alignment horizontal="center" vertical="center" wrapText="1"/>
    </xf>
    <xf numFmtId="0" fontId="2" fillId="5" borderId="101" xfId="1" applyFont="1" applyFill="1" applyBorder="1" applyAlignment="1">
      <alignment horizontal="center" vertical="center"/>
    </xf>
    <xf numFmtId="0" fontId="2" fillId="5" borderId="0" xfId="1" applyFont="1" applyFill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118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113" xfId="0" applyFont="1" applyBorder="1" applyAlignment="1">
      <alignment horizontal="center" vertical="center"/>
    </xf>
    <xf numFmtId="0" fontId="19" fillId="0" borderId="112" xfId="0" applyFont="1" applyBorder="1" applyAlignment="1">
      <alignment horizontal="center" vertical="center"/>
    </xf>
    <xf numFmtId="0" fontId="21" fillId="0" borderId="94" xfId="4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26">
    <cellStyle name="Hiperlink" xfId="6" builtinId="8" hidden="1"/>
    <cellStyle name="Hiperlink" xfId="8" builtinId="8" hidden="1"/>
    <cellStyle name="Hiperlink" xfId="10" builtinId="8" hidden="1"/>
    <cellStyle name="Hiperlink" xfId="12" builtinId="8" hidden="1"/>
    <cellStyle name="Hiperlink" xfId="14" builtinId="8" hidden="1"/>
    <cellStyle name="Hiperlink" xfId="16" builtinId="8" hidden="1"/>
    <cellStyle name="Hiperlink" xfId="18" builtinId="8" hidden="1"/>
    <cellStyle name="Hiperlink" xfId="20" builtinId="8" hidden="1"/>
    <cellStyle name="Hiperlink" xfId="22" builtinId="8" hidden="1"/>
    <cellStyle name="Hiperlink Visitado" xfId="7" builtinId="9" hidden="1"/>
    <cellStyle name="Hiperlink Visitado" xfId="9" builtinId="9" hidden="1"/>
    <cellStyle name="Hiperlink Visitado" xfId="11" builtinId="9" hidden="1"/>
    <cellStyle name="Hiperlink Visitado" xfId="13" builtinId="9" hidden="1"/>
    <cellStyle name="Hiperlink Visitado" xfId="15" builtinId="9" hidden="1"/>
    <cellStyle name="Hiperlink Visitado" xfId="17" builtinId="9" hidden="1"/>
    <cellStyle name="Hiperlink Visitado" xfId="19" builtinId="9" hidden="1"/>
    <cellStyle name="Hiperlink Visitado" xfId="21" builtinId="9" hidden="1"/>
    <cellStyle name="Hiperlink Visitado" xfId="23" builtinId="9" hidden="1"/>
    <cellStyle name="Normal" xfId="0" builtinId="0"/>
    <cellStyle name="Normal 2" xfId="1" xr:uid="{00000000-0005-0000-0000-000013000000}"/>
    <cellStyle name="Normal 3" xfId="4" xr:uid="{00000000-0005-0000-0000-000014000000}"/>
    <cellStyle name="Porcentagem" xfId="25" builtinId="5"/>
    <cellStyle name="Porcentagem 2" xfId="2" xr:uid="{00000000-0005-0000-0000-000016000000}"/>
    <cellStyle name="Vírgula" xfId="24" builtinId="3"/>
    <cellStyle name="Vírgula 2" xfId="3" xr:uid="{00000000-0005-0000-0000-000018000000}"/>
    <cellStyle name="Vírgula 3" xfId="5" xr:uid="{00000000-0005-0000-0000-000019000000}"/>
  </cellStyles>
  <dxfs count="4"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FFCC"/>
      <color rgb="FFFFFF99"/>
      <color rgb="FF00CC6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15</xdr:row>
      <xdr:rowOff>0</xdr:rowOff>
    </xdr:from>
    <xdr:to>
      <xdr:col>0</xdr:col>
      <xdr:colOff>552450</xdr:colOff>
      <xdr:row>15</xdr:row>
      <xdr:rowOff>171450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90525" y="5419725"/>
          <a:ext cx="161925" cy="171450"/>
        </a:xfrm>
        <a:prstGeom prst="rect">
          <a:avLst/>
        </a:prstGeom>
        <a:solidFill>
          <a:schemeClr val="bg1">
            <a:lumMod val="75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400050</xdr:colOff>
      <xdr:row>17</xdr:row>
      <xdr:rowOff>9525</xdr:rowOff>
    </xdr:from>
    <xdr:to>
      <xdr:col>0</xdr:col>
      <xdr:colOff>561975</xdr:colOff>
      <xdr:row>17</xdr:row>
      <xdr:rowOff>180975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0050" y="5810250"/>
          <a:ext cx="161925" cy="171450"/>
        </a:xfrm>
        <a:prstGeom prst="rect">
          <a:avLst/>
        </a:prstGeom>
        <a:solidFill>
          <a:schemeClr val="bg1">
            <a:lumMod val="95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133350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5E44A91-8A59-42A2-A7BA-4EE35A19E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133350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326DBE9-B1F3-4DA7-BDEC-C7F7AF124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133350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36A032D-FDCC-4B87-BE6F-D989F8BDA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133350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5194071-9F0A-45B8-BD85-745FAE99D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142875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8B57004-D6AA-45A0-BD3B-3DA2445EF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142875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613A4B7-EFFD-4563-9DEF-56421C0DE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142875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D2B737C-A197-4F8B-91DB-E3B4576B4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142875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ED9F6AC-B618-402E-86D1-0E0CD1BEE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133350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8F8C32B-8867-424D-8D5C-169DE0D28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133350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5987E72-F31F-42EF-BF76-6A48399F4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133350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0FE9948-4494-495F-B196-4F30A9095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133350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705A43A-5A69-41EC-B44D-4AA760BCA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133350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7B5DBC2-5881-4F27-911D-5922625FD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133350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9CF2933-3C9C-4DA6-AE50-ED464A56D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133350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D05D603-65DF-4D13-8796-B134EE012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133350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DF5BCE1-2A7F-4011-AC87-5DF5F5822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4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5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Y18"/>
  <sheetViews>
    <sheetView zoomScale="85" zoomScaleNormal="85" zoomScalePageLayoutView="85" workbookViewId="0">
      <selection sqref="A1:Y1"/>
    </sheetView>
  </sheetViews>
  <sheetFormatPr defaultColWidth="8.85546875" defaultRowHeight="15" x14ac:dyDescent="0.25"/>
  <cols>
    <col min="1" max="1" width="63.140625" style="6" customWidth="1"/>
    <col min="2" max="2" width="11.42578125" style="6" bestFit="1" customWidth="1"/>
    <col min="3" max="3" width="10.5703125" style="6" bestFit="1" customWidth="1"/>
    <col min="4" max="4" width="11.42578125" style="6" bestFit="1" customWidth="1"/>
    <col min="5" max="5" width="10.5703125" style="6" bestFit="1" customWidth="1"/>
    <col min="6" max="6" width="11.42578125" style="6" bestFit="1" customWidth="1"/>
    <col min="7" max="7" width="10.5703125" style="6" bestFit="1" customWidth="1"/>
    <col min="8" max="8" width="11.42578125" style="6" bestFit="1" customWidth="1"/>
    <col min="9" max="9" width="10.5703125" style="6" bestFit="1" customWidth="1"/>
    <col min="10" max="10" width="11.42578125" style="6" bestFit="1" customWidth="1"/>
    <col min="11" max="11" width="10.5703125" style="6" bestFit="1" customWidth="1"/>
    <col min="12" max="12" width="11.42578125" style="6" bestFit="1" customWidth="1"/>
    <col min="13" max="13" width="10.5703125" style="6" bestFit="1" customWidth="1"/>
    <col min="14" max="14" width="11.42578125" style="6" bestFit="1" customWidth="1"/>
    <col min="15" max="15" width="10.5703125" style="6" bestFit="1" customWidth="1"/>
    <col min="16" max="16" width="11.42578125" style="6" bestFit="1" customWidth="1"/>
    <col min="17" max="17" width="10.5703125" style="6" bestFit="1" customWidth="1"/>
    <col min="18" max="18" width="11.42578125" style="6" bestFit="1" customWidth="1"/>
    <col min="19" max="19" width="10.5703125" style="6" bestFit="1" customWidth="1"/>
    <col min="20" max="20" width="11.42578125" style="6" bestFit="1" customWidth="1"/>
    <col min="21" max="21" width="10.5703125" style="6" bestFit="1" customWidth="1"/>
    <col min="22" max="22" width="11.42578125" style="6" bestFit="1" customWidth="1"/>
    <col min="23" max="23" width="10.5703125" style="6" bestFit="1" customWidth="1"/>
    <col min="24" max="24" width="11.42578125" style="6" bestFit="1" customWidth="1"/>
    <col min="25" max="25" width="10.5703125" style="6" bestFit="1" customWidth="1"/>
    <col min="26" max="16384" width="8.85546875" style="6"/>
  </cols>
  <sheetData>
    <row r="1" spans="1:25" ht="19.5" thickBot="1" x14ac:dyDescent="0.3">
      <c r="A1" s="938" t="s">
        <v>132</v>
      </c>
      <c r="B1" s="939"/>
      <c r="C1" s="939"/>
      <c r="D1" s="939"/>
      <c r="E1" s="939"/>
      <c r="F1" s="939"/>
      <c r="G1" s="939"/>
      <c r="H1" s="939"/>
      <c r="I1" s="939"/>
      <c r="J1" s="939"/>
      <c r="K1" s="939"/>
      <c r="L1" s="939"/>
      <c r="M1" s="939"/>
      <c r="N1" s="939"/>
      <c r="O1" s="939"/>
      <c r="P1" s="939"/>
      <c r="Q1" s="939"/>
      <c r="R1" s="939"/>
      <c r="S1" s="939"/>
      <c r="T1" s="939"/>
      <c r="U1" s="939"/>
      <c r="V1" s="939"/>
      <c r="W1" s="939"/>
      <c r="X1" s="939"/>
      <c r="Y1" s="939"/>
    </row>
    <row r="2" spans="1:25" ht="19.5" customHeight="1" thickBot="1" x14ac:dyDescent="0.3">
      <c r="A2" s="940" t="s">
        <v>213</v>
      </c>
      <c r="B2" s="941"/>
      <c r="C2" s="941"/>
      <c r="D2" s="941"/>
      <c r="E2" s="941"/>
      <c r="F2" s="941"/>
      <c r="G2" s="941"/>
      <c r="H2" s="941"/>
      <c r="I2" s="941"/>
      <c r="J2" s="941"/>
      <c r="K2" s="942"/>
      <c r="L2" s="947" t="s">
        <v>131</v>
      </c>
      <c r="M2" s="948"/>
      <c r="N2" s="948"/>
      <c r="O2" s="948"/>
      <c r="P2" s="948"/>
      <c r="Q2" s="948"/>
      <c r="R2" s="948"/>
      <c r="S2" s="948"/>
      <c r="T2" s="948"/>
      <c r="U2" s="948"/>
      <c r="V2" s="948"/>
      <c r="W2" s="948"/>
      <c r="X2" s="948"/>
      <c r="Y2" s="946"/>
    </row>
    <row r="3" spans="1:25" ht="15.75" thickBot="1" x14ac:dyDescent="0.3">
      <c r="A3" s="943" t="s">
        <v>16</v>
      </c>
      <c r="B3" s="945">
        <v>42248</v>
      </c>
      <c r="C3" s="946"/>
      <c r="D3" s="945">
        <v>42278</v>
      </c>
      <c r="E3" s="946"/>
      <c r="F3" s="945">
        <v>42309</v>
      </c>
      <c r="G3" s="946"/>
      <c r="H3" s="945">
        <v>42339</v>
      </c>
      <c r="I3" s="946"/>
      <c r="J3" s="945">
        <v>42370</v>
      </c>
      <c r="K3" s="946"/>
      <c r="L3" s="945">
        <v>42401</v>
      </c>
      <c r="M3" s="946"/>
      <c r="N3" s="945">
        <v>42430</v>
      </c>
      <c r="O3" s="946"/>
      <c r="P3" s="945">
        <v>42461</v>
      </c>
      <c r="Q3" s="946"/>
      <c r="R3" s="945">
        <v>42491</v>
      </c>
      <c r="S3" s="946"/>
      <c r="T3" s="945">
        <v>42522</v>
      </c>
      <c r="U3" s="946"/>
      <c r="V3" s="945">
        <v>42552</v>
      </c>
      <c r="W3" s="946"/>
      <c r="X3" s="945">
        <v>42583</v>
      </c>
      <c r="Y3" s="946"/>
    </row>
    <row r="4" spans="1:25" ht="57.75" customHeight="1" thickBot="1" x14ac:dyDescent="0.3">
      <c r="A4" s="944"/>
      <c r="B4" s="101" t="s">
        <v>17</v>
      </c>
      <c r="C4" s="102" t="s">
        <v>18</v>
      </c>
      <c r="D4" s="101" t="s">
        <v>17</v>
      </c>
      <c r="E4" s="102" t="s">
        <v>18</v>
      </c>
      <c r="F4" s="101" t="s">
        <v>17</v>
      </c>
      <c r="G4" s="102" t="s">
        <v>18</v>
      </c>
      <c r="H4" s="101" t="s">
        <v>17</v>
      </c>
      <c r="I4" s="102" t="s">
        <v>18</v>
      </c>
      <c r="J4" s="101" t="s">
        <v>17</v>
      </c>
      <c r="K4" s="102" t="s">
        <v>18</v>
      </c>
      <c r="L4" s="101" t="s">
        <v>17</v>
      </c>
      <c r="M4" s="102" t="s">
        <v>18</v>
      </c>
      <c r="N4" s="101" t="s">
        <v>17</v>
      </c>
      <c r="O4" s="102" t="s">
        <v>18</v>
      </c>
      <c r="P4" s="101" t="s">
        <v>17</v>
      </c>
      <c r="Q4" s="102" t="s">
        <v>18</v>
      </c>
      <c r="R4" s="101" t="s">
        <v>17</v>
      </c>
      <c r="S4" s="102" t="s">
        <v>18</v>
      </c>
      <c r="T4" s="101" t="s">
        <v>17</v>
      </c>
      <c r="U4" s="102" t="s">
        <v>18</v>
      </c>
      <c r="V4" s="101" t="s">
        <v>17</v>
      </c>
      <c r="W4" s="102" t="s">
        <v>18</v>
      </c>
      <c r="X4" s="101" t="s">
        <v>17</v>
      </c>
      <c r="Y4" s="102" t="s">
        <v>18</v>
      </c>
    </row>
    <row r="5" spans="1:25" ht="33" customHeight="1" thickTop="1" x14ac:dyDescent="0.25">
      <c r="A5" s="86" t="s">
        <v>19</v>
      </c>
      <c r="B5" s="89"/>
      <c r="C5" s="90"/>
      <c r="D5" s="89"/>
      <c r="E5" s="90"/>
      <c r="F5" s="89"/>
      <c r="G5" s="90"/>
      <c r="H5" s="185" t="s">
        <v>137</v>
      </c>
      <c r="I5" s="95">
        <f>IF(H5="SIM",20,0)</f>
        <v>20</v>
      </c>
      <c r="J5" s="185" t="s">
        <v>137</v>
      </c>
      <c r="K5" s="100">
        <f>IF(J5="SIM",20,0)</f>
        <v>20</v>
      </c>
      <c r="L5" s="185" t="s">
        <v>137</v>
      </c>
      <c r="M5" s="95">
        <f>IF(L5="SIM",20,0)</f>
        <v>20</v>
      </c>
      <c r="N5" s="94" t="s">
        <v>137</v>
      </c>
      <c r="O5" s="95">
        <f>IF(N5="SIM",20,0)</f>
        <v>20</v>
      </c>
      <c r="P5" s="94" t="s">
        <v>137</v>
      </c>
      <c r="Q5" s="97">
        <f>IF(P5="SIM",40,0)</f>
        <v>40</v>
      </c>
      <c r="R5" s="105" t="s">
        <v>137</v>
      </c>
      <c r="S5" s="95">
        <f>IF(R5="SIM",20,0)</f>
        <v>20</v>
      </c>
      <c r="T5" s="105" t="s">
        <v>137</v>
      </c>
      <c r="U5" s="95">
        <f>IF(T5="SIM",20,0)</f>
        <v>20</v>
      </c>
      <c r="V5" s="94" t="s">
        <v>137</v>
      </c>
      <c r="W5" s="95">
        <f>IF(V5="SIM",20,0)</f>
        <v>20</v>
      </c>
      <c r="X5" s="94"/>
      <c r="Y5" s="95">
        <f>IF(X5="SIM",20,0)</f>
        <v>0</v>
      </c>
    </row>
    <row r="6" spans="1:25" ht="33" customHeight="1" x14ac:dyDescent="0.25">
      <c r="A6" s="87" t="s">
        <v>20</v>
      </c>
      <c r="B6" s="91"/>
      <c r="C6" s="49"/>
      <c r="D6" s="91"/>
      <c r="E6" s="49"/>
      <c r="F6" s="91"/>
      <c r="G6" s="49"/>
      <c r="H6" s="96" t="s">
        <v>137</v>
      </c>
      <c r="I6" s="97">
        <f>IF(H6="SIM",40,0)</f>
        <v>40</v>
      </c>
      <c r="J6" s="91"/>
      <c r="K6" s="49"/>
      <c r="L6" s="91"/>
      <c r="M6" s="49"/>
      <c r="N6" s="96" t="s">
        <v>137</v>
      </c>
      <c r="O6" s="97">
        <f>IF(N6="SIM",40,0)</f>
        <v>40</v>
      </c>
      <c r="P6" s="91"/>
      <c r="Q6" s="104"/>
      <c r="R6" s="91"/>
      <c r="S6" s="104"/>
      <c r="T6" s="103" t="s">
        <v>137</v>
      </c>
      <c r="U6" s="95">
        <f>IF(T6="SIM",40,0)</f>
        <v>40</v>
      </c>
      <c r="V6" s="91"/>
      <c r="W6" s="104"/>
      <c r="X6" s="91"/>
      <c r="Y6" s="104"/>
    </row>
    <row r="7" spans="1:25" ht="33" customHeight="1" x14ac:dyDescent="0.25">
      <c r="A7" s="87" t="s">
        <v>21</v>
      </c>
      <c r="B7" s="91"/>
      <c r="C7" s="49"/>
      <c r="D7" s="91"/>
      <c r="E7" s="49"/>
      <c r="F7" s="91"/>
      <c r="G7" s="49"/>
      <c r="H7" s="91"/>
      <c r="I7" s="98"/>
      <c r="J7" s="91"/>
      <c r="K7" s="49"/>
      <c r="L7" s="91"/>
      <c r="M7" s="49"/>
      <c r="N7" s="91"/>
      <c r="O7" s="49"/>
      <c r="P7" s="91"/>
      <c r="Q7" s="104"/>
      <c r="R7" s="103" t="s">
        <v>137</v>
      </c>
      <c r="S7" s="97">
        <f>IF(R7="SIM",60,0)</f>
        <v>60</v>
      </c>
      <c r="T7" s="91"/>
      <c r="U7" s="104"/>
      <c r="V7" s="91"/>
      <c r="W7" s="104"/>
      <c r="X7" s="91"/>
      <c r="Y7" s="104"/>
    </row>
    <row r="8" spans="1:25" ht="33" customHeight="1" x14ac:dyDescent="0.25">
      <c r="A8" s="87" t="s">
        <v>22</v>
      </c>
      <c r="B8" s="91"/>
      <c r="C8" s="49"/>
      <c r="D8" s="91"/>
      <c r="E8" s="49"/>
      <c r="F8" s="91"/>
      <c r="G8" s="49"/>
      <c r="H8" s="91"/>
      <c r="I8" s="98"/>
      <c r="J8" s="91"/>
      <c r="K8" s="49"/>
      <c r="L8" s="96" t="s">
        <v>137</v>
      </c>
      <c r="M8" s="48">
        <f>IF(L8="SIM",60,0)</f>
        <v>60</v>
      </c>
      <c r="N8" s="91"/>
      <c r="O8" s="49"/>
      <c r="P8" s="91"/>
      <c r="Q8" s="104"/>
      <c r="R8" s="91"/>
      <c r="S8" s="104"/>
      <c r="T8" s="91"/>
      <c r="U8" s="104"/>
      <c r="V8" s="91"/>
      <c r="W8" s="104"/>
      <c r="X8" s="103"/>
      <c r="Y8" s="95">
        <f>IF(X8="SIM",60,0)</f>
        <v>0</v>
      </c>
    </row>
    <row r="9" spans="1:25" ht="33" customHeight="1" x14ac:dyDescent="0.25">
      <c r="A9" s="87" t="s">
        <v>23</v>
      </c>
      <c r="B9" s="91"/>
      <c r="C9" s="49"/>
      <c r="D9" s="91"/>
      <c r="E9" s="49"/>
      <c r="F9" s="91"/>
      <c r="G9" s="49"/>
      <c r="H9" s="91"/>
      <c r="I9" s="98"/>
      <c r="J9" s="185" t="s">
        <v>137</v>
      </c>
      <c r="K9" s="48">
        <f>IF(J9="SIM",60,0)</f>
        <v>60</v>
      </c>
      <c r="L9" s="91"/>
      <c r="M9" s="49"/>
      <c r="N9" s="91"/>
      <c r="O9" s="49"/>
      <c r="P9" s="103" t="s">
        <v>137</v>
      </c>
      <c r="Q9" s="97">
        <f>IF(P9="SIM",40,0)</f>
        <v>40</v>
      </c>
      <c r="R9" s="91"/>
      <c r="S9" s="104"/>
      <c r="T9" s="91"/>
      <c r="U9" s="104"/>
      <c r="V9" s="103" t="s">
        <v>137</v>
      </c>
      <c r="W9" s="95">
        <f>IF(V9="SIM",60,0)</f>
        <v>60</v>
      </c>
      <c r="X9" s="91"/>
      <c r="Y9" s="104"/>
    </row>
    <row r="10" spans="1:25" ht="33" customHeight="1" x14ac:dyDescent="0.25">
      <c r="A10" s="87" t="s">
        <v>24</v>
      </c>
      <c r="B10" s="91"/>
      <c r="C10" s="49"/>
      <c r="D10" s="91"/>
      <c r="E10" s="49"/>
      <c r="F10" s="91"/>
      <c r="G10" s="49"/>
      <c r="H10" s="185" t="s">
        <v>137</v>
      </c>
      <c r="I10" s="97">
        <f>IF(H10="SIM",20,0)</f>
        <v>20</v>
      </c>
      <c r="J10" s="91"/>
      <c r="K10" s="49"/>
      <c r="L10" s="91"/>
      <c r="M10" s="49"/>
      <c r="N10" s="103" t="s">
        <v>137</v>
      </c>
      <c r="O10" s="97">
        <f>IF(N10="SIM",40,0)</f>
        <v>40</v>
      </c>
      <c r="P10" s="91"/>
      <c r="Q10" s="104"/>
      <c r="R10" s="91"/>
      <c r="S10" s="104"/>
      <c r="T10" s="103" t="s">
        <v>137</v>
      </c>
      <c r="U10" s="95">
        <f>IF(T10="SIM",40,0)</f>
        <v>40</v>
      </c>
      <c r="V10" s="91"/>
      <c r="W10" s="104"/>
      <c r="X10" s="91"/>
      <c r="Y10" s="104"/>
    </row>
    <row r="11" spans="1:25" ht="33" customHeight="1" x14ac:dyDescent="0.25">
      <c r="A11" s="87" t="s">
        <v>25</v>
      </c>
      <c r="B11" s="91"/>
      <c r="C11" s="49"/>
      <c r="D11" s="91"/>
      <c r="E11" s="49"/>
      <c r="F11" s="91"/>
      <c r="G11" s="49"/>
      <c r="H11" s="185" t="s">
        <v>137</v>
      </c>
      <c r="I11" s="97">
        <f>IF(H11="SIM",20,0)</f>
        <v>20</v>
      </c>
      <c r="J11" s="91"/>
      <c r="K11" s="49"/>
      <c r="L11" s="96" t="s">
        <v>137</v>
      </c>
      <c r="M11" s="95">
        <f>IF(L11="SIM",20,0)</f>
        <v>20</v>
      </c>
      <c r="N11" s="91"/>
      <c r="O11" s="49"/>
      <c r="P11" s="91"/>
      <c r="Q11" s="104"/>
      <c r="R11" s="103" t="s">
        <v>137</v>
      </c>
      <c r="S11" s="95">
        <f>IF(R11="SIM",20,0)</f>
        <v>20</v>
      </c>
      <c r="T11" s="91"/>
      <c r="U11" s="104"/>
      <c r="V11" s="91"/>
      <c r="W11" s="104"/>
      <c r="X11" s="103"/>
      <c r="Y11" s="95">
        <f>IF(X11="SIM",20,0)</f>
        <v>0</v>
      </c>
    </row>
    <row r="12" spans="1:25" ht="33" customHeight="1" x14ac:dyDescent="0.25">
      <c r="A12" s="87" t="s">
        <v>26</v>
      </c>
      <c r="B12" s="91"/>
      <c r="C12" s="49"/>
      <c r="D12" s="91"/>
      <c r="E12" s="49"/>
      <c r="F12" s="91"/>
      <c r="G12" s="49"/>
      <c r="H12" s="91"/>
      <c r="I12" s="98"/>
      <c r="J12" s="96"/>
      <c r="K12" s="48">
        <f>IF(J12="SIM",20,0)</f>
        <v>0</v>
      </c>
      <c r="L12" s="91"/>
      <c r="M12" s="49"/>
      <c r="N12" s="91"/>
      <c r="O12" s="49"/>
      <c r="P12" s="103" t="s">
        <v>137</v>
      </c>
      <c r="Q12" s="95">
        <f>IF(P12="SIM",20,0)</f>
        <v>20</v>
      </c>
      <c r="R12" s="91"/>
      <c r="S12" s="104"/>
      <c r="T12" s="91"/>
      <c r="U12" s="104"/>
      <c r="V12" s="103" t="s">
        <v>137</v>
      </c>
      <c r="W12" s="95">
        <f>IF(V12="SIM",20,0)</f>
        <v>20</v>
      </c>
      <c r="X12" s="91"/>
      <c r="Y12" s="104"/>
    </row>
    <row r="13" spans="1:25" ht="23.25" customHeight="1" thickBot="1" x14ac:dyDescent="0.3">
      <c r="A13" s="88" t="s">
        <v>2</v>
      </c>
      <c r="B13" s="92"/>
      <c r="C13" s="93"/>
      <c r="D13" s="92"/>
      <c r="E13" s="93"/>
      <c r="F13" s="92"/>
      <c r="G13" s="93"/>
      <c r="H13" s="92"/>
      <c r="I13" s="99">
        <f>SUM(I5:I12)</f>
        <v>100</v>
      </c>
      <c r="J13" s="92"/>
      <c r="K13" s="50">
        <f>SUM(K5:K12)</f>
        <v>80</v>
      </c>
      <c r="L13" s="92"/>
      <c r="M13" s="99">
        <f>SUM(M5:M12)</f>
        <v>100</v>
      </c>
      <c r="N13" s="92"/>
      <c r="O13" s="99">
        <f>SUM(O5:O12)</f>
        <v>100</v>
      </c>
      <c r="P13" s="92"/>
      <c r="Q13" s="99">
        <f>SUM(Q5:Q12)</f>
        <v>100</v>
      </c>
      <c r="R13" s="92"/>
      <c r="S13" s="99">
        <f>SUM(S5:S12)</f>
        <v>100</v>
      </c>
      <c r="T13" s="92"/>
      <c r="U13" s="99">
        <f>SUM(U5:U12)</f>
        <v>100</v>
      </c>
      <c r="V13" s="92"/>
      <c r="W13" s="99">
        <f>SUM(W5:W12)</f>
        <v>100</v>
      </c>
      <c r="X13" s="92"/>
      <c r="Y13" s="99">
        <f>SUM(Y5:Y12)</f>
        <v>0</v>
      </c>
    </row>
    <row r="15" spans="1:25" ht="28.5" x14ac:dyDescent="0.25">
      <c r="A15" s="7" t="s">
        <v>27</v>
      </c>
    </row>
    <row r="16" spans="1:25" x14ac:dyDescent="0.25">
      <c r="A16" s="7" t="s">
        <v>28</v>
      </c>
    </row>
    <row r="18" spans="1:1" x14ac:dyDescent="0.25">
      <c r="A18" s="8" t="s">
        <v>29</v>
      </c>
    </row>
  </sheetData>
  <mergeCells count="16">
    <mergeCell ref="A1:Y1"/>
    <mergeCell ref="A2:K2"/>
    <mergeCell ref="A3:A4"/>
    <mergeCell ref="B3:C3"/>
    <mergeCell ref="D3:E3"/>
    <mergeCell ref="F3:G3"/>
    <mergeCell ref="H3:I3"/>
    <mergeCell ref="J3:K3"/>
    <mergeCell ref="X3:Y3"/>
    <mergeCell ref="L2:Y2"/>
    <mergeCell ref="L3:M3"/>
    <mergeCell ref="N3:O3"/>
    <mergeCell ref="P3:Q3"/>
    <mergeCell ref="R3:S3"/>
    <mergeCell ref="T3:U3"/>
    <mergeCell ref="V3:W3"/>
  </mergeCells>
  <pageMargins left="0.511811024" right="0.511811024" top="0.78740157499999996" bottom="0.78740157499999996" header="0.31496062000000002" footer="0.31496062000000002"/>
  <pageSetup paperSize="9" scale="72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C00000"/>
    <pageSetUpPr fitToPage="1"/>
  </sheetPr>
  <dimension ref="A2:AH38"/>
  <sheetViews>
    <sheetView showGridLines="0" zoomScale="90" zoomScaleNormal="90" workbookViewId="0">
      <pane xSplit="1" topLeftCell="B1" activePane="topRight" state="frozen"/>
      <selection activeCell="B1" sqref="B1"/>
      <selection pane="topRight" activeCell="B1" sqref="B1"/>
    </sheetView>
  </sheetViews>
  <sheetFormatPr defaultColWidth="8.85546875" defaultRowHeight="15.75" x14ac:dyDescent="0.25"/>
  <cols>
    <col min="1" max="1" width="52.28515625" style="647" customWidth="1"/>
    <col min="2" max="3" width="9" style="543" bestFit="1" customWidth="1"/>
    <col min="4" max="4" width="9.28515625" style="807" bestFit="1" customWidth="1"/>
    <col min="5" max="5" width="9" style="543" bestFit="1" customWidth="1"/>
    <col min="6" max="6" width="9.28515625" style="807" bestFit="1" customWidth="1"/>
    <col min="7" max="7" width="9" style="543" bestFit="1" customWidth="1"/>
    <col min="8" max="8" width="9.28515625" style="807" bestFit="1" customWidth="1"/>
    <col min="9" max="9" width="9.7109375" style="543" hidden="1" customWidth="1"/>
    <col min="10" max="10" width="9.28515625" style="807" hidden="1" customWidth="1"/>
    <col min="11" max="11" width="9" style="543" bestFit="1" customWidth="1"/>
    <col min="12" max="12" width="9.28515625" style="807" bestFit="1" customWidth="1"/>
    <col min="13" max="13" width="9" style="543" bestFit="1" customWidth="1"/>
    <col min="14" max="14" width="9.28515625" style="807" bestFit="1" customWidth="1"/>
    <col min="15" max="15" width="9" style="543" bestFit="1" customWidth="1"/>
    <col min="16" max="16" width="9.28515625" style="807" bestFit="1" customWidth="1"/>
    <col min="17" max="17" width="11.28515625" style="543" hidden="1" customWidth="1"/>
    <col min="18" max="18" width="9.28515625" style="807" hidden="1" customWidth="1"/>
    <col min="19" max="19" width="8.85546875" style="542"/>
    <col min="20" max="20" width="9.28515625" style="807" bestFit="1" customWidth="1"/>
    <col min="21" max="21" width="8.85546875" style="542"/>
    <col min="22" max="22" width="9.28515625" style="807" bestFit="1" customWidth="1"/>
    <col min="23" max="23" width="8.85546875" style="542"/>
    <col min="24" max="24" width="9.28515625" style="807" bestFit="1" customWidth="1"/>
    <col min="25" max="25" width="0" style="542" hidden="1" customWidth="1"/>
    <col min="26" max="26" width="9.28515625" style="807" hidden="1" customWidth="1"/>
    <col min="27" max="27" width="8.85546875" style="542"/>
    <col min="28" max="28" width="9.28515625" style="807" bestFit="1" customWidth="1"/>
    <col min="29" max="29" width="8.85546875" style="542"/>
    <col min="30" max="30" width="9.28515625" style="807" bestFit="1" customWidth="1"/>
    <col min="31" max="31" width="8.85546875" style="542"/>
    <col min="32" max="32" width="9.28515625" style="807" bestFit="1" customWidth="1"/>
    <col min="33" max="33" width="0" style="542" hidden="1" customWidth="1"/>
    <col min="34" max="34" width="9.28515625" style="807" hidden="1" customWidth="1"/>
  </cols>
  <sheetData>
    <row r="2" spans="1:34" x14ac:dyDescent="0.25">
      <c r="A2" s="949" t="s">
        <v>396</v>
      </c>
      <c r="B2" s="949"/>
      <c r="C2" s="949"/>
      <c r="D2" s="949"/>
      <c r="E2" s="949"/>
      <c r="F2" s="949"/>
      <c r="G2" s="949"/>
      <c r="H2" s="949"/>
      <c r="I2" s="949"/>
      <c r="J2" s="949"/>
      <c r="K2" s="949"/>
      <c r="L2" s="949"/>
      <c r="M2" s="949"/>
      <c r="N2" s="949"/>
      <c r="O2" s="949"/>
      <c r="P2" s="949"/>
      <c r="Q2" s="949"/>
      <c r="R2" s="949"/>
    </row>
    <row r="3" spans="1:34" x14ac:dyDescent="0.25">
      <c r="A3" s="949" t="s">
        <v>133</v>
      </c>
      <c r="B3" s="949"/>
      <c r="C3" s="949"/>
      <c r="D3" s="949"/>
      <c r="E3" s="949"/>
      <c r="F3" s="949"/>
      <c r="G3" s="949"/>
      <c r="H3" s="949"/>
      <c r="I3" s="949"/>
      <c r="J3" s="949"/>
      <c r="K3" s="949"/>
      <c r="L3" s="949"/>
      <c r="M3" s="949"/>
      <c r="N3" s="949"/>
      <c r="O3" s="949"/>
      <c r="P3" s="949"/>
      <c r="Q3" s="949"/>
      <c r="R3" s="949"/>
    </row>
    <row r="5" spans="1:34" x14ac:dyDescent="0.25">
      <c r="A5" s="950" t="s">
        <v>413</v>
      </c>
      <c r="B5" s="951"/>
      <c r="C5" s="951"/>
      <c r="D5" s="951"/>
      <c r="E5" s="951"/>
      <c r="F5" s="951"/>
      <c r="G5" s="951"/>
      <c r="H5" s="951"/>
      <c r="I5" s="951"/>
      <c r="J5" s="951"/>
      <c r="K5" s="951"/>
      <c r="L5" s="951"/>
      <c r="M5" s="951"/>
      <c r="N5" s="951"/>
      <c r="O5" s="951"/>
      <c r="P5" s="951"/>
      <c r="Q5" s="951"/>
      <c r="R5" s="951"/>
      <c r="S5" s="951"/>
      <c r="T5" s="951"/>
      <c r="U5" s="951"/>
      <c r="V5" s="951"/>
      <c r="W5" s="951"/>
      <c r="X5" s="951"/>
      <c r="Y5" s="951"/>
      <c r="Z5" s="951"/>
      <c r="AA5" s="951"/>
      <c r="AB5" s="951"/>
      <c r="AC5" s="951"/>
      <c r="AD5" s="951"/>
      <c r="AE5" s="951"/>
      <c r="AF5" s="951"/>
      <c r="AG5" s="951"/>
      <c r="AH5" s="951"/>
    </row>
    <row r="6" spans="1:34" s="650" customFormat="1" ht="25.5" x14ac:dyDescent="0.2">
      <c r="A6" s="661" t="s">
        <v>8</v>
      </c>
      <c r="B6" s="659" t="s">
        <v>9</v>
      </c>
      <c r="C6" s="661" t="str">
        <f>'UBS Vila Dalva'!C6</f>
        <v>JAN</v>
      </c>
      <c r="D6" s="624" t="str">
        <f>'UBS Vila Dalva'!D6</f>
        <v>%</v>
      </c>
      <c r="E6" s="661" t="str">
        <f>'UBS Vila Dalva'!E6</f>
        <v>FEV</v>
      </c>
      <c r="F6" s="624" t="str">
        <f>'UBS Vila Dalva'!F6</f>
        <v>%</v>
      </c>
      <c r="G6" s="661" t="str">
        <f>'UBS Vila Dalva'!G6</f>
        <v>MAR</v>
      </c>
      <c r="H6" s="624" t="str">
        <f>'UBS Vila Dalva'!H6</f>
        <v>%</v>
      </c>
      <c r="I6" s="649" t="str">
        <f>'UBS Vila Dalva'!I6</f>
        <v>Trimestre</v>
      </c>
      <c r="J6" s="625" t="str">
        <f>'UBS Vila Dalva'!J6</f>
        <v>%</v>
      </c>
      <c r="K6" s="661" t="str">
        <f>'UBS Vila Dalva'!K6</f>
        <v>ABR</v>
      </c>
      <c r="L6" s="624" t="str">
        <f>'UBS Vila Dalva'!L6</f>
        <v>%</v>
      </c>
      <c r="M6" s="661" t="str">
        <f>'UBS Vila Dalva'!M6</f>
        <v>MAI</v>
      </c>
      <c r="N6" s="624" t="str">
        <f>'UBS Vila Dalva'!N6</f>
        <v>%</v>
      </c>
      <c r="O6" s="661" t="str">
        <f>'UBS Vila Dalva'!O6</f>
        <v>JUN</v>
      </c>
      <c r="P6" s="624" t="str">
        <f>'UBS Vila Dalva'!P6</f>
        <v>%</v>
      </c>
      <c r="Q6" s="649" t="str">
        <f>'UBS Vila Dalva'!Q6</f>
        <v>Trimestre</v>
      </c>
      <c r="R6" s="625" t="str">
        <f>'UBS Vila Dalva'!R6</f>
        <v>%</v>
      </c>
      <c r="S6" s="661" t="str">
        <f>'UBS Vila Dalva'!S6</f>
        <v>JUL</v>
      </c>
      <c r="T6" s="624" t="str">
        <f>'UBS Vila Dalva'!T6</f>
        <v>%</v>
      </c>
      <c r="U6" s="661" t="str">
        <f>'UBS Vila Dalva'!U6</f>
        <v>AGO</v>
      </c>
      <c r="V6" s="624" t="str">
        <f>'UBS Vila Dalva'!V6</f>
        <v>%</v>
      </c>
      <c r="W6" s="661" t="str">
        <f>'UBS Vila Dalva'!W6</f>
        <v>SET</v>
      </c>
      <c r="X6" s="624" t="str">
        <f>'UBS Vila Dalva'!X6</f>
        <v>%</v>
      </c>
      <c r="Y6" s="649" t="str">
        <f>'UBS Vila Dalva'!Y6</f>
        <v>Trimestre</v>
      </c>
      <c r="Z6" s="625" t="str">
        <f>'UBS Vila Dalva'!Z6</f>
        <v>%</v>
      </c>
      <c r="AA6" s="661" t="str">
        <f>'UBS Vila Dalva'!AA6</f>
        <v>OUT</v>
      </c>
      <c r="AB6" s="624" t="str">
        <f>'UBS Vila Dalva'!AB6</f>
        <v>%</v>
      </c>
      <c r="AC6" s="661" t="str">
        <f>'UBS Vila Dalva'!AC6</f>
        <v>NOV</v>
      </c>
      <c r="AD6" s="624" t="str">
        <f>'UBS Vila Dalva'!AD6</f>
        <v>%</v>
      </c>
      <c r="AE6" s="661" t="str">
        <f>'UBS Vila Dalva'!AE6</f>
        <v>DEZ</v>
      </c>
      <c r="AF6" s="624" t="str">
        <f>'UBS Vila Dalva'!AF6</f>
        <v>%</v>
      </c>
      <c r="AG6" s="649" t="str">
        <f>'UBS Vila Dalva'!AG6</f>
        <v>Trimestre</v>
      </c>
      <c r="AH6" s="625" t="str">
        <f>'UBS Vila Dalva'!AH6</f>
        <v>%</v>
      </c>
    </row>
    <row r="7" spans="1:34" x14ac:dyDescent="0.25">
      <c r="A7" s="394" t="s">
        <v>154</v>
      </c>
      <c r="B7" s="389">
        <v>8400</v>
      </c>
      <c r="C7" s="390">
        <v>7142</v>
      </c>
      <c r="D7" s="724">
        <f>((C7/$B7))</f>
        <v>0.85023809523809524</v>
      </c>
      <c r="E7" s="390">
        <v>7362</v>
      </c>
      <c r="F7" s="724">
        <f>((E7/$B7))</f>
        <v>0.87642857142857145</v>
      </c>
      <c r="G7" s="390">
        <v>6955</v>
      </c>
      <c r="H7" s="724">
        <f>((G7/$B7))</f>
        <v>0.82797619047619042</v>
      </c>
      <c r="I7" s="391">
        <f t="shared" ref="I7:I12" si="0">C7+E7+G7</f>
        <v>21459</v>
      </c>
      <c r="J7" s="734">
        <f>((I7/(3*$B7)))</f>
        <v>0.851547619047619</v>
      </c>
      <c r="K7" s="390">
        <v>6713</v>
      </c>
      <c r="L7" s="724">
        <f>((K7/$B7))</f>
        <v>0.79916666666666669</v>
      </c>
      <c r="M7" s="390">
        <v>7820</v>
      </c>
      <c r="N7" s="724">
        <f>((M7/$B7))</f>
        <v>0.93095238095238098</v>
      </c>
      <c r="O7" s="390">
        <v>5763</v>
      </c>
      <c r="P7" s="724">
        <f>((O7/$B7))</f>
        <v>0.68607142857142855</v>
      </c>
      <c r="Q7" s="391">
        <f t="shared" ref="Q7:Q13" si="1">K7+M7+O7</f>
        <v>20296</v>
      </c>
      <c r="R7" s="734">
        <f>((Q7/(3*$B7)))</f>
        <v>0.80539682539682544</v>
      </c>
      <c r="S7" s="390">
        <v>0</v>
      </c>
      <c r="T7" s="724">
        <f>((S7/$B7))</f>
        <v>0</v>
      </c>
      <c r="U7" s="390">
        <v>0</v>
      </c>
      <c r="V7" s="724">
        <f>((U7/$B7))</f>
        <v>0</v>
      </c>
      <c r="W7" s="390">
        <v>0</v>
      </c>
      <c r="X7" s="724">
        <f>((W7/$B7))</f>
        <v>0</v>
      </c>
      <c r="Y7" s="195">
        <f t="shared" ref="Y7:Y10" si="2">S7+U7+W7</f>
        <v>0</v>
      </c>
      <c r="Z7" s="734">
        <f>((Y7/(3*$B7)))</f>
        <v>0</v>
      </c>
      <c r="AA7" s="390">
        <v>0</v>
      </c>
      <c r="AB7" s="724">
        <f>((AA7/$B7))</f>
        <v>0</v>
      </c>
      <c r="AC7" s="390">
        <v>0</v>
      </c>
      <c r="AD7" s="724">
        <f>((AC7/$B7))</f>
        <v>0</v>
      </c>
      <c r="AE7" s="390">
        <v>0</v>
      </c>
      <c r="AF7" s="724">
        <f>((AE7/$B7))</f>
        <v>0</v>
      </c>
      <c r="AG7" s="195">
        <f t="shared" ref="AG7:AG13" si="3">AA7+AC7+AE7</f>
        <v>0</v>
      </c>
      <c r="AH7" s="734">
        <f>((AG7/(3*$B7)))</f>
        <v>0</v>
      </c>
    </row>
    <row r="8" spans="1:34" x14ac:dyDescent="0.25">
      <c r="A8" s="394" t="s">
        <v>155</v>
      </c>
      <c r="B8" s="389">
        <v>2912</v>
      </c>
      <c r="C8" s="390">
        <v>2818</v>
      </c>
      <c r="D8" s="724">
        <f t="shared" ref="D8:F13" si="4">((C8/$B8))</f>
        <v>0.96771978021978022</v>
      </c>
      <c r="E8" s="390">
        <v>2876</v>
      </c>
      <c r="F8" s="724">
        <f t="shared" si="4"/>
        <v>0.98763736263736268</v>
      </c>
      <c r="G8" s="390">
        <v>2722</v>
      </c>
      <c r="H8" s="724">
        <f t="shared" ref="H8" si="5">((G8/$B8))</f>
        <v>0.93475274725274726</v>
      </c>
      <c r="I8" s="391">
        <f t="shared" si="0"/>
        <v>8416</v>
      </c>
      <c r="J8" s="734">
        <f t="shared" ref="J8:J13" si="6">((I8/(3*$B8)))</f>
        <v>0.96336996336996339</v>
      </c>
      <c r="K8" s="390">
        <v>3253</v>
      </c>
      <c r="L8" s="724">
        <f t="shared" ref="L8" si="7">((K8/$B8))</f>
        <v>1.1171016483516483</v>
      </c>
      <c r="M8" s="390">
        <v>3399</v>
      </c>
      <c r="N8" s="724">
        <f t="shared" ref="N8" si="8">((M8/$B8))</f>
        <v>1.1672390109890109</v>
      </c>
      <c r="O8" s="390">
        <v>2331</v>
      </c>
      <c r="P8" s="724">
        <f t="shared" ref="P8" si="9">((O8/$B8))</f>
        <v>0.80048076923076927</v>
      </c>
      <c r="Q8" s="391">
        <f t="shared" si="1"/>
        <v>8983</v>
      </c>
      <c r="R8" s="734">
        <f t="shared" ref="R8:R13" si="10">((Q8/(3*$B8)))</f>
        <v>1.0282738095238095</v>
      </c>
      <c r="S8" s="390">
        <v>0</v>
      </c>
      <c r="T8" s="724">
        <f t="shared" ref="T8" si="11">((S8/$B8))</f>
        <v>0</v>
      </c>
      <c r="U8" s="390">
        <v>0</v>
      </c>
      <c r="V8" s="724">
        <f t="shared" ref="V8" si="12">((U8/$B8))</f>
        <v>0</v>
      </c>
      <c r="W8" s="390">
        <v>0</v>
      </c>
      <c r="X8" s="724">
        <f t="shared" ref="X8" si="13">((W8/$B8))</f>
        <v>0</v>
      </c>
      <c r="Y8" s="195">
        <f t="shared" si="2"/>
        <v>0</v>
      </c>
      <c r="Z8" s="734">
        <f t="shared" ref="Z8:Z13" si="14">((Y8/(3*$B8)))</f>
        <v>0</v>
      </c>
      <c r="AA8" s="390">
        <v>0</v>
      </c>
      <c r="AB8" s="724">
        <f t="shared" ref="AB8" si="15">((AA8/$B8))</f>
        <v>0</v>
      </c>
      <c r="AC8" s="390">
        <v>0</v>
      </c>
      <c r="AD8" s="724">
        <f t="shared" ref="AD8" si="16">((AC8/$B8))</f>
        <v>0</v>
      </c>
      <c r="AE8" s="390">
        <v>0</v>
      </c>
      <c r="AF8" s="724">
        <f t="shared" ref="AF8" si="17">((AE8/$B8))</f>
        <v>0</v>
      </c>
      <c r="AG8" s="195">
        <f t="shared" si="3"/>
        <v>0</v>
      </c>
      <c r="AH8" s="734">
        <f t="shared" ref="AH8:AH13" si="18">((AG8/(3*$B8)))</f>
        <v>0</v>
      </c>
    </row>
    <row r="9" spans="1:34" x14ac:dyDescent="0.25">
      <c r="A9" s="394" t="s">
        <v>165</v>
      </c>
      <c r="B9" s="389">
        <v>1092</v>
      </c>
      <c r="C9" s="390">
        <v>1370</v>
      </c>
      <c r="D9" s="724">
        <f t="shared" si="4"/>
        <v>1.2545787545787546</v>
      </c>
      <c r="E9" s="390">
        <v>1430</v>
      </c>
      <c r="F9" s="724">
        <f t="shared" si="4"/>
        <v>1.3095238095238095</v>
      </c>
      <c r="G9" s="390">
        <v>1124</v>
      </c>
      <c r="H9" s="724">
        <f t="shared" ref="H9" si="19">((G9/$B9))</f>
        <v>1.0293040293040292</v>
      </c>
      <c r="I9" s="391">
        <f t="shared" si="0"/>
        <v>3924</v>
      </c>
      <c r="J9" s="734">
        <f t="shared" si="6"/>
        <v>1.1978021978021978</v>
      </c>
      <c r="K9" s="390">
        <v>1242</v>
      </c>
      <c r="L9" s="724">
        <f t="shared" ref="L9" si="20">((K9/$B9))</f>
        <v>1.1373626373626373</v>
      </c>
      <c r="M9" s="390">
        <v>1235</v>
      </c>
      <c r="N9" s="724">
        <f t="shared" ref="N9" si="21">((M9/$B9))</f>
        <v>1.1309523809523809</v>
      </c>
      <c r="O9" s="390">
        <v>1102</v>
      </c>
      <c r="P9" s="724">
        <f t="shared" ref="P9" si="22">((O9/$B9))</f>
        <v>1.0091575091575091</v>
      </c>
      <c r="Q9" s="391">
        <f t="shared" si="1"/>
        <v>3579</v>
      </c>
      <c r="R9" s="734">
        <f t="shared" si="10"/>
        <v>1.0924908424908424</v>
      </c>
      <c r="S9" s="390">
        <v>0</v>
      </c>
      <c r="T9" s="724">
        <f t="shared" ref="T9" si="23">((S9/$B9))</f>
        <v>0</v>
      </c>
      <c r="U9" s="390">
        <v>0</v>
      </c>
      <c r="V9" s="724">
        <f t="shared" ref="V9" si="24">((U9/$B9))</f>
        <v>0</v>
      </c>
      <c r="W9" s="390">
        <v>0</v>
      </c>
      <c r="X9" s="724">
        <f t="shared" ref="X9" si="25">((W9/$B9))</f>
        <v>0</v>
      </c>
      <c r="Y9" s="195">
        <f t="shared" si="2"/>
        <v>0</v>
      </c>
      <c r="Z9" s="734">
        <f t="shared" si="14"/>
        <v>0</v>
      </c>
      <c r="AA9" s="390">
        <v>0</v>
      </c>
      <c r="AB9" s="724">
        <f t="shared" ref="AB9" si="26">((AA9/$B9))</f>
        <v>0</v>
      </c>
      <c r="AC9" s="390">
        <v>0</v>
      </c>
      <c r="AD9" s="724">
        <f t="shared" ref="AD9" si="27">((AC9/$B9))</f>
        <v>0</v>
      </c>
      <c r="AE9" s="390">
        <v>0</v>
      </c>
      <c r="AF9" s="724">
        <f t="shared" ref="AF9" si="28">((AE9/$B9))</f>
        <v>0</v>
      </c>
      <c r="AG9" s="195">
        <f t="shared" si="3"/>
        <v>0</v>
      </c>
      <c r="AH9" s="734">
        <f t="shared" si="18"/>
        <v>0</v>
      </c>
    </row>
    <row r="10" spans="1:34" x14ac:dyDescent="0.25">
      <c r="A10" s="394" t="s">
        <v>186</v>
      </c>
      <c r="B10" s="389">
        <v>125</v>
      </c>
      <c r="C10" s="390">
        <v>0</v>
      </c>
      <c r="D10" s="724">
        <f t="shared" si="4"/>
        <v>0</v>
      </c>
      <c r="E10" s="390">
        <v>0</v>
      </c>
      <c r="F10" s="724">
        <f t="shared" si="4"/>
        <v>0</v>
      </c>
      <c r="G10" s="390">
        <v>0</v>
      </c>
      <c r="H10" s="724">
        <f t="shared" ref="H10" si="29">((G10/$B10))</f>
        <v>0</v>
      </c>
      <c r="I10" s="391">
        <f t="shared" si="0"/>
        <v>0</v>
      </c>
      <c r="J10" s="734">
        <f t="shared" si="6"/>
        <v>0</v>
      </c>
      <c r="K10" s="390">
        <v>0</v>
      </c>
      <c r="L10" s="724">
        <f t="shared" ref="L10" si="30">((K10/$B10))</f>
        <v>0</v>
      </c>
      <c r="M10" s="390">
        <v>0</v>
      </c>
      <c r="N10" s="724">
        <f t="shared" ref="N10" si="31">((M10/$B10))</f>
        <v>0</v>
      </c>
      <c r="O10" s="390">
        <v>0</v>
      </c>
      <c r="P10" s="724">
        <f t="shared" ref="P10" si="32">((O10/$B10))</f>
        <v>0</v>
      </c>
      <c r="Q10" s="391">
        <f t="shared" si="1"/>
        <v>0</v>
      </c>
      <c r="R10" s="734">
        <f t="shared" si="10"/>
        <v>0</v>
      </c>
      <c r="S10" s="390">
        <v>0</v>
      </c>
      <c r="T10" s="724">
        <f t="shared" ref="T10" si="33">((S10/$B10))</f>
        <v>0</v>
      </c>
      <c r="U10" s="390">
        <v>0</v>
      </c>
      <c r="V10" s="724">
        <f t="shared" ref="V10" si="34">((U10/$B10))</f>
        <v>0</v>
      </c>
      <c r="W10" s="390">
        <v>0</v>
      </c>
      <c r="X10" s="724">
        <f t="shared" ref="X10" si="35">((W10/$B10))</f>
        <v>0</v>
      </c>
      <c r="Y10" s="195">
        <f t="shared" si="2"/>
        <v>0</v>
      </c>
      <c r="Z10" s="734">
        <f t="shared" si="14"/>
        <v>0</v>
      </c>
      <c r="AA10" s="390">
        <v>0</v>
      </c>
      <c r="AB10" s="724">
        <f t="shared" ref="AB10" si="36">((AA10/$B10))</f>
        <v>0</v>
      </c>
      <c r="AC10" s="390">
        <v>0</v>
      </c>
      <c r="AD10" s="724">
        <f t="shared" ref="AD10" si="37">((AC10/$B10))</f>
        <v>0</v>
      </c>
      <c r="AE10" s="390">
        <v>0</v>
      </c>
      <c r="AF10" s="724">
        <f t="shared" ref="AF10" si="38">((AE10/$B10))</f>
        <v>0</v>
      </c>
      <c r="AG10" s="195">
        <f t="shared" si="3"/>
        <v>0</v>
      </c>
      <c r="AH10" s="734">
        <f t="shared" si="18"/>
        <v>0</v>
      </c>
    </row>
    <row r="11" spans="1:34" ht="30" x14ac:dyDescent="0.25">
      <c r="A11" s="394" t="s">
        <v>183</v>
      </c>
      <c r="B11" s="389">
        <v>576</v>
      </c>
      <c r="C11" s="390">
        <v>542</v>
      </c>
      <c r="D11" s="724">
        <f t="shared" si="4"/>
        <v>0.94097222222222221</v>
      </c>
      <c r="E11" s="390">
        <v>48</v>
      </c>
      <c r="F11" s="724">
        <f t="shared" si="4"/>
        <v>8.3333333333333329E-2</v>
      </c>
      <c r="G11" s="390">
        <v>492</v>
      </c>
      <c r="H11" s="724">
        <f t="shared" ref="H11" si="39">((G11/$B11))</f>
        <v>0.85416666666666663</v>
      </c>
      <c r="I11" s="391">
        <f>C11+E11+G11</f>
        <v>1082</v>
      </c>
      <c r="J11" s="734">
        <f t="shared" si="6"/>
        <v>0.62615740740740744</v>
      </c>
      <c r="K11" s="390">
        <v>639</v>
      </c>
      <c r="L11" s="724">
        <f t="shared" ref="L11" si="40">((K11/$B11))</f>
        <v>1.109375</v>
      </c>
      <c r="M11" s="390">
        <v>182</v>
      </c>
      <c r="N11" s="724">
        <f t="shared" ref="N11" si="41">((M11/$B11))</f>
        <v>0.31597222222222221</v>
      </c>
      <c r="O11" s="390">
        <v>568</v>
      </c>
      <c r="P11" s="724">
        <f t="shared" ref="P11" si="42">((O11/$B11))</f>
        <v>0.98611111111111116</v>
      </c>
      <c r="Q11" s="391">
        <f t="shared" si="1"/>
        <v>1389</v>
      </c>
      <c r="R11" s="734">
        <f t="shared" si="10"/>
        <v>0.80381944444444442</v>
      </c>
      <c r="S11" s="390">
        <v>0</v>
      </c>
      <c r="T11" s="724">
        <f t="shared" ref="T11" si="43">((S11/$B11))</f>
        <v>0</v>
      </c>
      <c r="U11" s="390">
        <v>0</v>
      </c>
      <c r="V11" s="724">
        <f t="shared" ref="V11" si="44">((U11/$B11))</f>
        <v>0</v>
      </c>
      <c r="W11" s="390">
        <v>0</v>
      </c>
      <c r="X11" s="724">
        <f t="shared" ref="X11" si="45">((W11/$B11))</f>
        <v>0</v>
      </c>
      <c r="Y11" s="195">
        <f>S11+U11+W11</f>
        <v>0</v>
      </c>
      <c r="Z11" s="734">
        <f t="shared" si="14"/>
        <v>0</v>
      </c>
      <c r="AA11" s="390">
        <v>0</v>
      </c>
      <c r="AB11" s="724">
        <f t="shared" ref="AB11" si="46">((AA11/$B11))</f>
        <v>0</v>
      </c>
      <c r="AC11" s="390">
        <v>0</v>
      </c>
      <c r="AD11" s="724">
        <f t="shared" ref="AD11" si="47">((AC11/$B11))</f>
        <v>0</v>
      </c>
      <c r="AE11" s="390">
        <v>0</v>
      </c>
      <c r="AF11" s="724">
        <f t="shared" ref="AF11" si="48">((AE11/$B11))</f>
        <v>0</v>
      </c>
      <c r="AG11" s="195">
        <f t="shared" si="3"/>
        <v>0</v>
      </c>
      <c r="AH11" s="734">
        <f t="shared" si="18"/>
        <v>0</v>
      </c>
    </row>
    <row r="12" spans="1:34" ht="16.5" thickBot="1" x14ac:dyDescent="0.3">
      <c r="A12" s="713" t="s">
        <v>185</v>
      </c>
      <c r="B12" s="518">
        <v>2016</v>
      </c>
      <c r="C12" s="473">
        <v>1919</v>
      </c>
      <c r="D12" s="728">
        <f t="shared" si="4"/>
        <v>0.95188492063492058</v>
      </c>
      <c r="E12" s="473">
        <v>48</v>
      </c>
      <c r="F12" s="728">
        <f t="shared" si="4"/>
        <v>2.3809523809523808E-2</v>
      </c>
      <c r="G12" s="473">
        <v>1917</v>
      </c>
      <c r="H12" s="728">
        <f t="shared" ref="H12" si="49">((G12/$B12))</f>
        <v>0.9508928571428571</v>
      </c>
      <c r="I12" s="474">
        <f t="shared" si="0"/>
        <v>3884</v>
      </c>
      <c r="J12" s="738">
        <f t="shared" si="6"/>
        <v>0.64219576719576721</v>
      </c>
      <c r="K12" s="473">
        <v>3911</v>
      </c>
      <c r="L12" s="728">
        <f t="shared" ref="L12" si="50">((K12/$B12))</f>
        <v>1.9399801587301588</v>
      </c>
      <c r="M12" s="473">
        <v>1646</v>
      </c>
      <c r="N12" s="728">
        <f t="shared" ref="N12" si="51">((M12/$B12))</f>
        <v>0.81646825396825395</v>
      </c>
      <c r="O12" s="473">
        <v>1919</v>
      </c>
      <c r="P12" s="728">
        <f t="shared" ref="P12" si="52">((O12/$B12))</f>
        <v>0.95188492063492058</v>
      </c>
      <c r="Q12" s="474">
        <f t="shared" si="1"/>
        <v>7476</v>
      </c>
      <c r="R12" s="738">
        <f t="shared" si="10"/>
        <v>1.2361111111111112</v>
      </c>
      <c r="S12" s="473">
        <v>0</v>
      </c>
      <c r="T12" s="728">
        <f t="shared" ref="T12" si="53">((S12/$B12))</f>
        <v>0</v>
      </c>
      <c r="U12" s="473">
        <v>0</v>
      </c>
      <c r="V12" s="728">
        <f t="shared" ref="V12" si="54">((U12/$B12))</f>
        <v>0</v>
      </c>
      <c r="W12" s="473">
        <v>0</v>
      </c>
      <c r="X12" s="728">
        <f t="shared" ref="X12" si="55">((W12/$B12))</f>
        <v>0</v>
      </c>
      <c r="Y12" s="519">
        <f t="shared" ref="Y12" si="56">S12+U12+W12</f>
        <v>0</v>
      </c>
      <c r="Z12" s="738">
        <f t="shared" si="14"/>
        <v>0</v>
      </c>
      <c r="AA12" s="473">
        <v>0</v>
      </c>
      <c r="AB12" s="728">
        <f t="shared" ref="AB12" si="57">((AA12/$B12))</f>
        <v>0</v>
      </c>
      <c r="AC12" s="473">
        <v>0</v>
      </c>
      <c r="AD12" s="728">
        <f t="shared" ref="AD12" si="58">((AC12/$B12))</f>
        <v>0</v>
      </c>
      <c r="AE12" s="473">
        <v>0</v>
      </c>
      <c r="AF12" s="728">
        <f t="shared" ref="AF12" si="59">((AE12/$B12))</f>
        <v>0</v>
      </c>
      <c r="AG12" s="519">
        <f t="shared" si="3"/>
        <v>0</v>
      </c>
      <c r="AH12" s="738">
        <f t="shared" si="18"/>
        <v>0</v>
      </c>
    </row>
    <row r="13" spans="1:34" ht="16.5" thickBot="1" x14ac:dyDescent="0.3">
      <c r="A13" s="865" t="s">
        <v>2</v>
      </c>
      <c r="B13" s="866">
        <f>SUM(B7:B12)</f>
        <v>15121</v>
      </c>
      <c r="C13" s="450">
        <f>SUM(C7:C12)</f>
        <v>13791</v>
      </c>
      <c r="D13" s="755">
        <f t="shared" si="4"/>
        <v>0.91204285430857746</v>
      </c>
      <c r="E13" s="450">
        <f>SUM(E7:E12)</f>
        <v>11764</v>
      </c>
      <c r="F13" s="755">
        <f t="shared" si="4"/>
        <v>0.77799087361946961</v>
      </c>
      <c r="G13" s="450">
        <f>SUM(G7:G12)</f>
        <v>13210</v>
      </c>
      <c r="H13" s="755">
        <f t="shared" ref="H13" si="60">((G13/$B13))</f>
        <v>0.87361946961179815</v>
      </c>
      <c r="I13" s="451">
        <f>C13+E13+G13</f>
        <v>38765</v>
      </c>
      <c r="J13" s="758">
        <f t="shared" si="6"/>
        <v>0.85455106584661511</v>
      </c>
      <c r="K13" s="450">
        <f>SUM(K7:K12)</f>
        <v>15758</v>
      </c>
      <c r="L13" s="755">
        <f t="shared" ref="L13" si="61">((K13/$B13))</f>
        <v>1.042126843462734</v>
      </c>
      <c r="M13" s="450">
        <f>SUM(M7:M12)</f>
        <v>14282</v>
      </c>
      <c r="N13" s="755">
        <f t="shared" ref="N13" si="62">((M13/$B13))</f>
        <v>0.94451425170292969</v>
      </c>
      <c r="O13" s="450">
        <f>SUM(O7:O12)</f>
        <v>11683</v>
      </c>
      <c r="P13" s="755">
        <f t="shared" ref="P13" si="63">((O13/$B13))</f>
        <v>0.77263408504728526</v>
      </c>
      <c r="Q13" s="451">
        <f t="shared" si="1"/>
        <v>41723</v>
      </c>
      <c r="R13" s="758">
        <f t="shared" si="10"/>
        <v>0.91975839340431631</v>
      </c>
      <c r="S13" s="231">
        <f>SUM(S7:S12)</f>
        <v>0</v>
      </c>
      <c r="T13" s="755">
        <f t="shared" ref="T13" si="64">((S13/$B13))</f>
        <v>0</v>
      </c>
      <c r="U13" s="231">
        <f>SUM(U7:U12)</f>
        <v>0</v>
      </c>
      <c r="V13" s="755">
        <f t="shared" ref="V13" si="65">((U13/$B13))</f>
        <v>0</v>
      </c>
      <c r="W13" s="231">
        <f>SUM(W7:W12)</f>
        <v>0</v>
      </c>
      <c r="X13" s="755">
        <f t="shared" ref="X13" si="66">((W13/$B13))</f>
        <v>0</v>
      </c>
      <c r="Y13" s="221">
        <f>S13+U13+W13</f>
        <v>0</v>
      </c>
      <c r="Z13" s="758">
        <f t="shared" si="14"/>
        <v>0</v>
      </c>
      <c r="AA13" s="231">
        <f>SUM(AA7:AA12)</f>
        <v>0</v>
      </c>
      <c r="AB13" s="755">
        <f t="shared" ref="AB13" si="67">((AA13/$B13))</f>
        <v>0</v>
      </c>
      <c r="AC13" s="231">
        <f>SUM(AC7:AC12)</f>
        <v>0</v>
      </c>
      <c r="AD13" s="755">
        <f t="shared" ref="AD13" si="68">((AC13/$B13))</f>
        <v>0</v>
      </c>
      <c r="AE13" s="231">
        <f>SUM(AE7:AE12)</f>
        <v>0</v>
      </c>
      <c r="AF13" s="755">
        <f t="shared" ref="AF13" si="69">((AE13/$B13))</f>
        <v>0</v>
      </c>
      <c r="AG13" s="221">
        <f t="shared" si="3"/>
        <v>0</v>
      </c>
      <c r="AH13" s="758">
        <f t="shared" si="18"/>
        <v>0</v>
      </c>
    </row>
    <row r="16" spans="1:34" hidden="1" x14ac:dyDescent="0.25">
      <c r="A16" s="962" t="s">
        <v>312</v>
      </c>
      <c r="B16" s="963"/>
      <c r="C16" s="963"/>
      <c r="D16" s="963"/>
      <c r="E16" s="963"/>
      <c r="F16" s="963"/>
      <c r="G16" s="963"/>
      <c r="H16" s="963"/>
      <c r="I16" s="963"/>
      <c r="J16" s="963"/>
      <c r="K16" s="963"/>
      <c r="L16" s="963"/>
      <c r="M16" s="963"/>
      <c r="N16" s="963"/>
      <c r="O16" s="963"/>
      <c r="P16" s="963"/>
      <c r="Q16" s="963"/>
      <c r="R16" s="963"/>
      <c r="S16" s="963"/>
      <c r="T16" s="963"/>
      <c r="U16" s="963"/>
      <c r="V16" s="963"/>
      <c r="W16" s="963"/>
      <c r="X16" s="963"/>
      <c r="Y16" s="963"/>
      <c r="Z16" s="963"/>
      <c r="AA16" s="963"/>
      <c r="AB16" s="963"/>
      <c r="AC16" s="963"/>
      <c r="AD16" s="963"/>
      <c r="AE16" s="963"/>
      <c r="AF16" s="963"/>
      <c r="AG16" s="963"/>
      <c r="AH16" s="963"/>
    </row>
    <row r="17" spans="1:34" ht="32.25" hidden="1" thickBot="1" x14ac:dyDescent="0.3">
      <c r="A17" s="702" t="s">
        <v>8</v>
      </c>
      <c r="B17" s="461" t="s">
        <v>9</v>
      </c>
      <c r="C17" s="395" t="str">
        <f>'UBS Vila Dalva'!C6</f>
        <v>JAN</v>
      </c>
      <c r="D17" s="627" t="str">
        <f>'UBS Vila Dalva'!D6</f>
        <v>%</v>
      </c>
      <c r="E17" s="395" t="str">
        <f>'UBS Vila Dalva'!E6</f>
        <v>FEV</v>
      </c>
      <c r="F17" s="627" t="str">
        <f>'UBS Vila Dalva'!F6</f>
        <v>%</v>
      </c>
      <c r="G17" s="395" t="str">
        <f>'UBS Vila Dalva'!G6</f>
        <v>MAR</v>
      </c>
      <c r="H17" s="627" t="str">
        <f>'UBS Vila Dalva'!H6</f>
        <v>%</v>
      </c>
      <c r="I17" s="396" t="str">
        <f>'UBS Vila Dalva'!I6</f>
        <v>Trimestre</v>
      </c>
      <c r="J17" s="628" t="str">
        <f>'UBS Vila Dalva'!J6</f>
        <v>%</v>
      </c>
      <c r="K17" s="395" t="str">
        <f>'UBS Vila Dalva'!K6</f>
        <v>ABR</v>
      </c>
      <c r="L17" s="781" t="str">
        <f>'UBS Vila Dalva'!L6</f>
        <v>%</v>
      </c>
      <c r="M17" s="529" t="str">
        <f>'UBS Vila Dalva'!M6</f>
        <v>MAI</v>
      </c>
      <c r="N17" s="781" t="str">
        <f>'UBS Vila Dalva'!N6</f>
        <v>%</v>
      </c>
      <c r="O17" s="529" t="str">
        <f>'UBS Vila Dalva'!O6</f>
        <v>JUN</v>
      </c>
      <c r="P17" s="781" t="str">
        <f>'UBS Vila Dalva'!P6</f>
        <v>%</v>
      </c>
      <c r="Q17" s="530" t="str">
        <f>'UBS Vila Dalva'!Q6</f>
        <v>Trimestre</v>
      </c>
      <c r="R17" s="782" t="str">
        <f>'UBS Vila Dalva'!R6</f>
        <v>%</v>
      </c>
      <c r="S17" s="531" t="str">
        <f>'UBS Vila Dalva'!S6</f>
        <v>JUL</v>
      </c>
      <c r="T17" s="781" t="str">
        <f>'UBS Vila Dalva'!T6</f>
        <v>%</v>
      </c>
      <c r="U17" s="531" t="str">
        <f>'UBS Vila Dalva'!U6</f>
        <v>AGO</v>
      </c>
      <c r="V17" s="781" t="str">
        <f>'UBS Vila Dalva'!V6</f>
        <v>%</v>
      </c>
      <c r="W17" s="531" t="str">
        <f>'UBS Vila Dalva'!W6</f>
        <v>SET</v>
      </c>
      <c r="X17" s="781" t="str">
        <f>'UBS Vila Dalva'!X6</f>
        <v>%</v>
      </c>
      <c r="Y17" s="532" t="str">
        <f>'UBS Vila Dalva'!Y6</f>
        <v>Trimestre</v>
      </c>
      <c r="Z17" s="782" t="str">
        <f>'UBS Vila Dalva'!Z6</f>
        <v>%</v>
      </c>
      <c r="AA17" s="531" t="str">
        <f>'UBS Vila Dalva'!AA6</f>
        <v>OUT</v>
      </c>
      <c r="AB17" s="781" t="str">
        <f>'UBS Vila Dalva'!AB6</f>
        <v>%</v>
      </c>
      <c r="AC17" s="531" t="str">
        <f>'UBS Vila Dalva'!AC6</f>
        <v>NOV</v>
      </c>
      <c r="AD17" s="781" t="str">
        <f>'UBS Vila Dalva'!AD6</f>
        <v>%</v>
      </c>
      <c r="AE17" s="531" t="str">
        <f>'UBS Vila Dalva'!AE6</f>
        <v>DEZ</v>
      </c>
      <c r="AF17" s="781" t="str">
        <f>'UBS Vila Dalva'!AF6</f>
        <v>%</v>
      </c>
      <c r="AG17" s="45" t="str">
        <f>'UBS Vila Dalva'!AG6</f>
        <v>Trimestre</v>
      </c>
      <c r="AH17" s="628" t="str">
        <f>'UBS Vila Dalva'!AH6</f>
        <v>%</v>
      </c>
    </row>
    <row r="18" spans="1:34" ht="16.5" hidden="1" thickTop="1" x14ac:dyDescent="0.25">
      <c r="A18" s="703" t="s">
        <v>159</v>
      </c>
      <c r="B18" s="397">
        <v>42</v>
      </c>
      <c r="C18" s="433">
        <v>42</v>
      </c>
      <c r="D18" s="769">
        <f>((C18/$B18))-1</f>
        <v>0</v>
      </c>
      <c r="E18" s="433">
        <v>41</v>
      </c>
      <c r="F18" s="769">
        <f>((E18/$B18))-1</f>
        <v>-2.3809523809523836E-2</v>
      </c>
      <c r="G18" s="433">
        <v>0</v>
      </c>
      <c r="H18" s="769">
        <f>((G18/$B18))-1</f>
        <v>-1</v>
      </c>
      <c r="I18" s="534">
        <f t="shared" ref="I18:I26" si="70">C18+E18+G18</f>
        <v>83</v>
      </c>
      <c r="J18" s="767">
        <f>((I18/(3*$B18)))-1</f>
        <v>-0.34126984126984128</v>
      </c>
      <c r="K18" s="527">
        <v>0</v>
      </c>
      <c r="L18" s="724">
        <f>((K18/$B18))-1</f>
        <v>-1</v>
      </c>
      <c r="M18" s="390">
        <v>0</v>
      </c>
      <c r="N18" s="724">
        <f>((M18/$B18))-1</f>
        <v>-1</v>
      </c>
      <c r="O18" s="390">
        <v>0</v>
      </c>
      <c r="P18" s="724">
        <f>((O18/$B18))-1</f>
        <v>-1</v>
      </c>
      <c r="Q18" s="391">
        <f t="shared" ref="Q18:Q26" si="71">K18+M18+O18</f>
        <v>0</v>
      </c>
      <c r="R18" s="734">
        <f>((Q18/(3*$B18)))-1</f>
        <v>-1</v>
      </c>
      <c r="S18" s="390">
        <v>0</v>
      </c>
      <c r="T18" s="724">
        <f>((S18/$B18))-1</f>
        <v>-1</v>
      </c>
      <c r="U18" s="390">
        <v>0</v>
      </c>
      <c r="V18" s="724">
        <f>((U18/$B18))-1</f>
        <v>-1</v>
      </c>
      <c r="W18" s="390">
        <v>0</v>
      </c>
      <c r="X18" s="724">
        <f>((W18/$B18))-1</f>
        <v>-1</v>
      </c>
      <c r="Y18" s="195">
        <f t="shared" ref="Y18:Y26" si="72">S18+U18+W18</f>
        <v>0</v>
      </c>
      <c r="Z18" s="734">
        <f>((Y18/(3*$B18)))-1</f>
        <v>-1</v>
      </c>
      <c r="AA18" s="390">
        <v>0</v>
      </c>
      <c r="AB18" s="724">
        <f>((AA18/$B18))-1</f>
        <v>-1</v>
      </c>
      <c r="AC18" s="390">
        <v>0</v>
      </c>
      <c r="AD18" s="724">
        <f>((AC18/$B18))-1</f>
        <v>-1</v>
      </c>
      <c r="AE18" s="390">
        <v>0</v>
      </c>
      <c r="AF18" s="724">
        <f>((AE18/$B18))-1</f>
        <v>-1</v>
      </c>
      <c r="AG18" s="528">
        <f t="shared" ref="AG18:AG26" si="73">AA18+AC18+AE18</f>
        <v>0</v>
      </c>
      <c r="AH18" s="737">
        <f>((AG18/(3*$B18)))-1</f>
        <v>-1</v>
      </c>
    </row>
    <row r="19" spans="1:34" hidden="1" x14ac:dyDescent="0.25">
      <c r="A19" s="703" t="s">
        <v>160</v>
      </c>
      <c r="B19" s="462">
        <v>6</v>
      </c>
      <c r="C19" s="486">
        <v>6</v>
      </c>
      <c r="D19" s="724">
        <f t="shared" ref="D19:D26" si="74">((C19/$B19))-1</f>
        <v>0</v>
      </c>
      <c r="E19" s="486">
        <v>6</v>
      </c>
      <c r="F19" s="724">
        <f t="shared" ref="F19:F26" si="75">((E19/$B19))-1</f>
        <v>0</v>
      </c>
      <c r="G19" s="486">
        <v>0</v>
      </c>
      <c r="H19" s="724">
        <f t="shared" ref="H19:H26" si="76">((G19/$B19))-1</f>
        <v>-1</v>
      </c>
      <c r="I19" s="391">
        <f>C19+E19+G19</f>
        <v>12</v>
      </c>
      <c r="J19" s="734">
        <f>((I19/(3*$B19)))-1</f>
        <v>-0.33333333333333337</v>
      </c>
      <c r="K19" s="486">
        <v>0</v>
      </c>
      <c r="L19" s="724">
        <f>((K19/$B19))-1</f>
        <v>-1</v>
      </c>
      <c r="M19" s="390">
        <v>0</v>
      </c>
      <c r="N19" s="724">
        <f t="shared" ref="N19:N26" si="77">((M19/$B19))-1</f>
        <v>-1</v>
      </c>
      <c r="O19" s="390">
        <v>0</v>
      </c>
      <c r="P19" s="724">
        <f t="shared" ref="P19:P26" si="78">((O19/$B19))-1</f>
        <v>-1</v>
      </c>
      <c r="Q19" s="391">
        <f t="shared" si="71"/>
        <v>0</v>
      </c>
      <c r="R19" s="734">
        <f t="shared" ref="R19:R26" si="79">((Q19/(3*$B19)))-1</f>
        <v>-1</v>
      </c>
      <c r="S19" s="390">
        <v>0</v>
      </c>
      <c r="T19" s="724">
        <f t="shared" ref="T19:T26" si="80">((S19/$B19))-1</f>
        <v>-1</v>
      </c>
      <c r="U19" s="390">
        <v>0</v>
      </c>
      <c r="V19" s="724">
        <f t="shared" ref="V19:V26" si="81">((U19/$B19))-1</f>
        <v>-1</v>
      </c>
      <c r="W19" s="390">
        <v>0</v>
      </c>
      <c r="X19" s="724">
        <f t="shared" ref="X19:X26" si="82">((W19/$B19))-1</f>
        <v>-1</v>
      </c>
      <c r="Y19" s="195">
        <f t="shared" si="72"/>
        <v>0</v>
      </c>
      <c r="Z19" s="734">
        <f t="shared" ref="Z19:Z26" si="83">((Y19/(3*$B19)))-1</f>
        <v>-1</v>
      </c>
      <c r="AA19" s="390">
        <v>0</v>
      </c>
      <c r="AB19" s="724">
        <f t="shared" ref="AB19:AB26" si="84">((AA19/$B19))-1</f>
        <v>-1</v>
      </c>
      <c r="AC19" s="390">
        <v>0</v>
      </c>
      <c r="AD19" s="724">
        <f t="shared" ref="AD19:AD26" si="85">((AC19/$B19))-1</f>
        <v>-1</v>
      </c>
      <c r="AE19" s="390">
        <v>0</v>
      </c>
      <c r="AF19" s="724">
        <f t="shared" ref="AF19:AF26" si="86">((AE19/$B19))-1</f>
        <v>-1</v>
      </c>
      <c r="AG19" s="528">
        <f t="shared" si="73"/>
        <v>0</v>
      </c>
      <c r="AH19" s="737">
        <f t="shared" ref="AH19:AH26" si="87">((AG19/(3*$B19)))-1</f>
        <v>-1</v>
      </c>
    </row>
    <row r="20" spans="1:34" hidden="1" x14ac:dyDescent="0.25">
      <c r="A20" s="704" t="s">
        <v>378</v>
      </c>
      <c r="B20" s="526">
        <v>1</v>
      </c>
      <c r="C20" s="525">
        <v>1</v>
      </c>
      <c r="D20" s="724">
        <f t="shared" si="74"/>
        <v>0</v>
      </c>
      <c r="E20" s="525">
        <v>1</v>
      </c>
      <c r="F20" s="724">
        <f t="shared" si="75"/>
        <v>0</v>
      </c>
      <c r="G20" s="525">
        <v>0</v>
      </c>
      <c r="H20" s="724">
        <f t="shared" si="76"/>
        <v>-1</v>
      </c>
      <c r="I20" s="391">
        <f>C20+E20+G20</f>
        <v>2</v>
      </c>
      <c r="J20" s="734">
        <f>((I20/(3*$B20)))-1</f>
        <v>-0.33333333333333337</v>
      </c>
      <c r="K20" s="525">
        <v>0</v>
      </c>
      <c r="L20" s="724">
        <f>((K20/$B20))-1</f>
        <v>-1</v>
      </c>
      <c r="M20" s="406">
        <v>0</v>
      </c>
      <c r="N20" s="724">
        <f t="shared" si="77"/>
        <v>-1</v>
      </c>
      <c r="O20" s="406">
        <v>0</v>
      </c>
      <c r="P20" s="724">
        <f t="shared" si="78"/>
        <v>-1</v>
      </c>
      <c r="Q20" s="391">
        <f t="shared" si="71"/>
        <v>0</v>
      </c>
      <c r="R20" s="734">
        <f t="shared" si="79"/>
        <v>-1</v>
      </c>
      <c r="S20" s="406">
        <v>0</v>
      </c>
      <c r="T20" s="724">
        <f t="shared" si="80"/>
        <v>-1</v>
      </c>
      <c r="U20" s="406">
        <v>0</v>
      </c>
      <c r="V20" s="724">
        <f t="shared" si="81"/>
        <v>-1</v>
      </c>
      <c r="W20" s="406">
        <v>0</v>
      </c>
      <c r="X20" s="724">
        <f t="shared" si="82"/>
        <v>-1</v>
      </c>
      <c r="Y20" s="195">
        <f t="shared" si="72"/>
        <v>0</v>
      </c>
      <c r="Z20" s="734">
        <f t="shared" si="83"/>
        <v>-1</v>
      </c>
      <c r="AA20" s="406">
        <v>0</v>
      </c>
      <c r="AB20" s="724">
        <f t="shared" si="84"/>
        <v>-1</v>
      </c>
      <c r="AC20" s="406">
        <v>0</v>
      </c>
      <c r="AD20" s="724">
        <f t="shared" si="85"/>
        <v>-1</v>
      </c>
      <c r="AE20" s="406">
        <v>0</v>
      </c>
      <c r="AF20" s="724">
        <f t="shared" si="86"/>
        <v>-1</v>
      </c>
      <c r="AG20" s="528">
        <f t="shared" si="73"/>
        <v>0</v>
      </c>
      <c r="AH20" s="737">
        <f t="shared" si="87"/>
        <v>-1</v>
      </c>
    </row>
    <row r="21" spans="1:34" hidden="1" x14ac:dyDescent="0.25">
      <c r="A21" s="703" t="s">
        <v>174</v>
      </c>
      <c r="B21" s="462">
        <v>7</v>
      </c>
      <c r="C21" s="527">
        <v>7</v>
      </c>
      <c r="D21" s="724">
        <f t="shared" si="74"/>
        <v>0</v>
      </c>
      <c r="E21" s="527">
        <v>7</v>
      </c>
      <c r="F21" s="724">
        <f t="shared" si="75"/>
        <v>0</v>
      </c>
      <c r="G21" s="527">
        <v>0</v>
      </c>
      <c r="H21" s="724">
        <f t="shared" si="76"/>
        <v>-1</v>
      </c>
      <c r="I21" s="391">
        <f t="shared" si="70"/>
        <v>14</v>
      </c>
      <c r="J21" s="734">
        <f t="shared" ref="J21:J26" si="88">((I21/(3*$B21)))-1</f>
        <v>-0.33333333333333337</v>
      </c>
      <c r="K21" s="527">
        <v>0</v>
      </c>
      <c r="L21" s="724">
        <f t="shared" ref="L21:L26" si="89">((K21/$B21))-1</f>
        <v>-1</v>
      </c>
      <c r="M21" s="390">
        <v>0</v>
      </c>
      <c r="N21" s="724">
        <f t="shared" si="77"/>
        <v>-1</v>
      </c>
      <c r="O21" s="390">
        <v>0</v>
      </c>
      <c r="P21" s="724">
        <f t="shared" si="78"/>
        <v>-1</v>
      </c>
      <c r="Q21" s="391">
        <f t="shared" si="71"/>
        <v>0</v>
      </c>
      <c r="R21" s="734">
        <f t="shared" si="79"/>
        <v>-1</v>
      </c>
      <c r="S21" s="390">
        <v>0</v>
      </c>
      <c r="T21" s="724">
        <f t="shared" si="80"/>
        <v>-1</v>
      </c>
      <c r="U21" s="390">
        <v>0</v>
      </c>
      <c r="V21" s="724">
        <f t="shared" si="81"/>
        <v>-1</v>
      </c>
      <c r="W21" s="390">
        <v>0</v>
      </c>
      <c r="X21" s="724">
        <f t="shared" si="82"/>
        <v>-1</v>
      </c>
      <c r="Y21" s="195">
        <f t="shared" si="72"/>
        <v>0</v>
      </c>
      <c r="Z21" s="734">
        <f t="shared" si="83"/>
        <v>-1</v>
      </c>
      <c r="AA21" s="390">
        <v>0</v>
      </c>
      <c r="AB21" s="724">
        <f t="shared" si="84"/>
        <v>-1</v>
      </c>
      <c r="AC21" s="390">
        <v>0</v>
      </c>
      <c r="AD21" s="724">
        <f t="shared" si="85"/>
        <v>-1</v>
      </c>
      <c r="AE21" s="390">
        <v>0</v>
      </c>
      <c r="AF21" s="724">
        <f t="shared" si="86"/>
        <v>-1</v>
      </c>
      <c r="AG21" s="528">
        <f t="shared" si="73"/>
        <v>0</v>
      </c>
      <c r="AH21" s="737">
        <f t="shared" si="87"/>
        <v>-1</v>
      </c>
    </row>
    <row r="22" spans="1:34" hidden="1" x14ac:dyDescent="0.25">
      <c r="A22" s="703" t="s">
        <v>187</v>
      </c>
      <c r="B22" s="462">
        <v>3</v>
      </c>
      <c r="C22" s="409">
        <v>3</v>
      </c>
      <c r="D22" s="774">
        <f t="shared" si="74"/>
        <v>0</v>
      </c>
      <c r="E22" s="409">
        <v>3</v>
      </c>
      <c r="F22" s="774">
        <f t="shared" si="75"/>
        <v>0</v>
      </c>
      <c r="G22" s="409">
        <v>0</v>
      </c>
      <c r="H22" s="774">
        <f t="shared" si="76"/>
        <v>-1</v>
      </c>
      <c r="I22" s="482">
        <f t="shared" si="70"/>
        <v>6</v>
      </c>
      <c r="J22" s="775">
        <f t="shared" si="88"/>
        <v>-0.33333333333333337</v>
      </c>
      <c r="K22" s="409">
        <v>0</v>
      </c>
      <c r="L22" s="774">
        <f t="shared" si="89"/>
        <v>-1</v>
      </c>
      <c r="M22" s="433">
        <v>0</v>
      </c>
      <c r="N22" s="774">
        <f t="shared" si="77"/>
        <v>-1</v>
      </c>
      <c r="O22" s="433">
        <v>0</v>
      </c>
      <c r="P22" s="774">
        <f t="shared" si="78"/>
        <v>-1</v>
      </c>
      <c r="Q22" s="482">
        <f t="shared" si="71"/>
        <v>0</v>
      </c>
      <c r="R22" s="775">
        <f t="shared" si="79"/>
        <v>-1</v>
      </c>
      <c r="S22" s="433">
        <v>0</v>
      </c>
      <c r="T22" s="774">
        <f t="shared" si="80"/>
        <v>-1</v>
      </c>
      <c r="U22" s="433">
        <v>0</v>
      </c>
      <c r="V22" s="774">
        <f t="shared" si="81"/>
        <v>-1</v>
      </c>
      <c r="W22" s="433">
        <v>0</v>
      </c>
      <c r="X22" s="774">
        <f t="shared" si="82"/>
        <v>-1</v>
      </c>
      <c r="Y22" s="115">
        <f t="shared" si="72"/>
        <v>0</v>
      </c>
      <c r="Z22" s="775">
        <f t="shared" si="83"/>
        <v>-1</v>
      </c>
      <c r="AA22" s="433">
        <v>0</v>
      </c>
      <c r="AB22" s="774">
        <f t="shared" si="84"/>
        <v>-1</v>
      </c>
      <c r="AC22" s="433">
        <v>0</v>
      </c>
      <c r="AD22" s="774">
        <f t="shared" si="85"/>
        <v>-1</v>
      </c>
      <c r="AE22" s="433">
        <v>0</v>
      </c>
      <c r="AF22" s="774">
        <f t="shared" si="86"/>
        <v>-1</v>
      </c>
      <c r="AG22" s="2">
        <f t="shared" si="73"/>
        <v>0</v>
      </c>
      <c r="AH22" s="737">
        <f t="shared" si="87"/>
        <v>-1</v>
      </c>
    </row>
    <row r="23" spans="1:34" hidden="1" x14ac:dyDescent="0.25">
      <c r="A23" s="394" t="s">
        <v>145</v>
      </c>
      <c r="B23" s="389">
        <v>1</v>
      </c>
      <c r="C23" s="390">
        <v>1</v>
      </c>
      <c r="D23" s="724">
        <f t="shared" si="74"/>
        <v>0</v>
      </c>
      <c r="E23" s="390">
        <v>1</v>
      </c>
      <c r="F23" s="724">
        <f t="shared" si="75"/>
        <v>0</v>
      </c>
      <c r="G23" s="390">
        <v>0</v>
      </c>
      <c r="H23" s="724">
        <f t="shared" si="76"/>
        <v>-1</v>
      </c>
      <c r="I23" s="391">
        <f t="shared" si="70"/>
        <v>2</v>
      </c>
      <c r="J23" s="734">
        <f t="shared" si="88"/>
        <v>-0.33333333333333337</v>
      </c>
      <c r="K23" s="390">
        <v>0</v>
      </c>
      <c r="L23" s="724">
        <f t="shared" si="89"/>
        <v>-1</v>
      </c>
      <c r="M23" s="390">
        <v>0</v>
      </c>
      <c r="N23" s="724">
        <f t="shared" si="77"/>
        <v>-1</v>
      </c>
      <c r="O23" s="390">
        <v>0</v>
      </c>
      <c r="P23" s="724">
        <f t="shared" si="78"/>
        <v>-1</v>
      </c>
      <c r="Q23" s="391">
        <f t="shared" si="71"/>
        <v>0</v>
      </c>
      <c r="R23" s="734">
        <f t="shared" si="79"/>
        <v>-1</v>
      </c>
      <c r="S23" s="390">
        <v>0</v>
      </c>
      <c r="T23" s="724">
        <f t="shared" si="80"/>
        <v>-1</v>
      </c>
      <c r="U23" s="390">
        <v>0</v>
      </c>
      <c r="V23" s="724">
        <f t="shared" si="81"/>
        <v>-1</v>
      </c>
      <c r="W23" s="390">
        <v>0</v>
      </c>
      <c r="X23" s="724">
        <f t="shared" si="82"/>
        <v>-1</v>
      </c>
      <c r="Y23" s="195">
        <f t="shared" si="72"/>
        <v>0</v>
      </c>
      <c r="Z23" s="734">
        <f t="shared" si="83"/>
        <v>-1</v>
      </c>
      <c r="AA23" s="390">
        <v>0</v>
      </c>
      <c r="AB23" s="724">
        <f t="shared" si="84"/>
        <v>-1</v>
      </c>
      <c r="AC23" s="390">
        <v>0</v>
      </c>
      <c r="AD23" s="724">
        <f t="shared" si="85"/>
        <v>-1</v>
      </c>
      <c r="AE23" s="390">
        <v>0</v>
      </c>
      <c r="AF23" s="724">
        <f t="shared" si="86"/>
        <v>-1</v>
      </c>
      <c r="AG23" s="2">
        <f t="shared" si="73"/>
        <v>0</v>
      </c>
      <c r="AH23" s="734">
        <f t="shared" si="87"/>
        <v>-1</v>
      </c>
    </row>
    <row r="24" spans="1:34" hidden="1" x14ac:dyDescent="0.25">
      <c r="A24" s="705" t="s">
        <v>352</v>
      </c>
      <c r="B24" s="463">
        <v>1</v>
      </c>
      <c r="C24" s="438">
        <v>1</v>
      </c>
      <c r="D24" s="779">
        <f t="shared" si="74"/>
        <v>0</v>
      </c>
      <c r="E24" s="438">
        <v>1</v>
      </c>
      <c r="F24" s="779">
        <f t="shared" si="75"/>
        <v>0</v>
      </c>
      <c r="G24" s="438">
        <v>0</v>
      </c>
      <c r="H24" s="779">
        <f t="shared" si="76"/>
        <v>-1</v>
      </c>
      <c r="I24" s="441">
        <f t="shared" si="70"/>
        <v>2</v>
      </c>
      <c r="J24" s="780">
        <f t="shared" si="88"/>
        <v>-0.33333333333333337</v>
      </c>
      <c r="K24" s="438">
        <v>0</v>
      </c>
      <c r="L24" s="779">
        <f t="shared" si="89"/>
        <v>-1</v>
      </c>
      <c r="M24" s="438">
        <v>0</v>
      </c>
      <c r="N24" s="779">
        <f t="shared" si="77"/>
        <v>-1</v>
      </c>
      <c r="O24" s="438">
        <v>0</v>
      </c>
      <c r="P24" s="779">
        <f t="shared" si="78"/>
        <v>-1</v>
      </c>
      <c r="Q24" s="441">
        <f t="shared" si="71"/>
        <v>0</v>
      </c>
      <c r="R24" s="780">
        <f t="shared" si="79"/>
        <v>-1</v>
      </c>
      <c r="S24" s="438">
        <v>0</v>
      </c>
      <c r="T24" s="779">
        <f t="shared" si="80"/>
        <v>-1</v>
      </c>
      <c r="U24" s="438">
        <v>0</v>
      </c>
      <c r="V24" s="779">
        <f t="shared" si="81"/>
        <v>-1</v>
      </c>
      <c r="W24" s="438">
        <v>0</v>
      </c>
      <c r="X24" s="779">
        <f t="shared" si="82"/>
        <v>-1</v>
      </c>
      <c r="Y24" s="380">
        <f t="shared" si="72"/>
        <v>0</v>
      </c>
      <c r="Z24" s="780">
        <f t="shared" si="83"/>
        <v>-1</v>
      </c>
      <c r="AA24" s="438">
        <v>0</v>
      </c>
      <c r="AB24" s="779">
        <f t="shared" si="84"/>
        <v>-1</v>
      </c>
      <c r="AC24" s="438">
        <v>0</v>
      </c>
      <c r="AD24" s="779">
        <f t="shared" si="85"/>
        <v>-1</v>
      </c>
      <c r="AE24" s="438">
        <v>0</v>
      </c>
      <c r="AF24" s="779">
        <f t="shared" si="86"/>
        <v>-1</v>
      </c>
      <c r="AG24" s="2">
        <f t="shared" si="73"/>
        <v>0</v>
      </c>
      <c r="AH24" s="734">
        <f t="shared" si="87"/>
        <v>-1</v>
      </c>
    </row>
    <row r="25" spans="1:34" hidden="1" x14ac:dyDescent="0.25">
      <c r="A25" s="394" t="s">
        <v>359</v>
      </c>
      <c r="B25" s="389">
        <v>3</v>
      </c>
      <c r="C25" s="390">
        <v>2</v>
      </c>
      <c r="D25" s="724">
        <f t="shared" si="74"/>
        <v>-0.33333333333333337</v>
      </c>
      <c r="E25" s="390">
        <v>2</v>
      </c>
      <c r="F25" s="724">
        <f t="shared" si="75"/>
        <v>-0.33333333333333337</v>
      </c>
      <c r="G25" s="390">
        <v>0</v>
      </c>
      <c r="H25" s="724">
        <f t="shared" si="76"/>
        <v>-1</v>
      </c>
      <c r="I25" s="391">
        <f t="shared" si="70"/>
        <v>4</v>
      </c>
      <c r="J25" s="734">
        <f t="shared" si="88"/>
        <v>-0.55555555555555558</v>
      </c>
      <c r="K25" s="390">
        <v>0</v>
      </c>
      <c r="L25" s="724">
        <f t="shared" si="89"/>
        <v>-1</v>
      </c>
      <c r="M25" s="390">
        <v>0</v>
      </c>
      <c r="N25" s="724">
        <f t="shared" si="77"/>
        <v>-1</v>
      </c>
      <c r="O25" s="390">
        <v>0</v>
      </c>
      <c r="P25" s="724">
        <f t="shared" si="78"/>
        <v>-1</v>
      </c>
      <c r="Q25" s="391">
        <f t="shared" si="71"/>
        <v>0</v>
      </c>
      <c r="R25" s="734">
        <f t="shared" si="79"/>
        <v>-1</v>
      </c>
      <c r="S25" s="390">
        <v>0</v>
      </c>
      <c r="T25" s="724">
        <f t="shared" si="80"/>
        <v>-1</v>
      </c>
      <c r="U25" s="390">
        <v>0</v>
      </c>
      <c r="V25" s="724">
        <f t="shared" si="81"/>
        <v>-1</v>
      </c>
      <c r="W25" s="390">
        <v>0</v>
      </c>
      <c r="X25" s="724">
        <f t="shared" si="82"/>
        <v>-1</v>
      </c>
      <c r="Y25" s="195">
        <f t="shared" si="72"/>
        <v>0</v>
      </c>
      <c r="Z25" s="734">
        <f t="shared" si="83"/>
        <v>-1</v>
      </c>
      <c r="AA25" s="390">
        <v>0</v>
      </c>
      <c r="AB25" s="724">
        <f t="shared" si="84"/>
        <v>-1</v>
      </c>
      <c r="AC25" s="390">
        <v>0</v>
      </c>
      <c r="AD25" s="724">
        <f t="shared" si="85"/>
        <v>-1</v>
      </c>
      <c r="AE25" s="390">
        <v>0</v>
      </c>
      <c r="AF25" s="724">
        <f t="shared" si="86"/>
        <v>-1</v>
      </c>
      <c r="AG25" s="2">
        <f t="shared" si="73"/>
        <v>0</v>
      </c>
      <c r="AH25" s="734">
        <f t="shared" si="87"/>
        <v>-1</v>
      </c>
    </row>
    <row r="26" spans="1:34" ht="22.5" hidden="1" customHeight="1" thickBot="1" x14ac:dyDescent="0.3">
      <c r="A26" s="637" t="s">
        <v>2</v>
      </c>
      <c r="B26" s="464">
        <f>SUM(B18:B25)</f>
        <v>64</v>
      </c>
      <c r="C26" s="455">
        <f>SUM(C18:C25)</f>
        <v>63</v>
      </c>
      <c r="D26" s="726">
        <f t="shared" si="74"/>
        <v>-1.5625E-2</v>
      </c>
      <c r="E26" s="455">
        <f>SUM(E18:E25)</f>
        <v>62</v>
      </c>
      <c r="F26" s="726">
        <f t="shared" si="75"/>
        <v>-3.125E-2</v>
      </c>
      <c r="G26" s="455">
        <f>SUM(G18:G25)</f>
        <v>0</v>
      </c>
      <c r="H26" s="726">
        <f t="shared" si="76"/>
        <v>-1</v>
      </c>
      <c r="I26" s="424">
        <f t="shared" si="70"/>
        <v>125</v>
      </c>
      <c r="J26" s="753">
        <f t="shared" si="88"/>
        <v>-0.34895833333333337</v>
      </c>
      <c r="K26" s="455">
        <f>SUM(K18:K25)</f>
        <v>0</v>
      </c>
      <c r="L26" s="726">
        <f t="shared" si="89"/>
        <v>-1</v>
      </c>
      <c r="M26" s="455">
        <f>SUM(M18:M25)</f>
        <v>0</v>
      </c>
      <c r="N26" s="726">
        <f t="shared" si="77"/>
        <v>-1</v>
      </c>
      <c r="O26" s="455">
        <f>SUM(O18:O25)</f>
        <v>0</v>
      </c>
      <c r="P26" s="726">
        <f t="shared" si="78"/>
        <v>-1</v>
      </c>
      <c r="Q26" s="424">
        <f t="shared" si="71"/>
        <v>0</v>
      </c>
      <c r="R26" s="783">
        <f t="shared" si="79"/>
        <v>-1</v>
      </c>
      <c r="S26" s="198">
        <f>SUM(S18:S25)</f>
        <v>0</v>
      </c>
      <c r="T26" s="726">
        <f t="shared" si="80"/>
        <v>-1</v>
      </c>
      <c r="U26" s="198">
        <f>SUM(U18:U25)</f>
        <v>0</v>
      </c>
      <c r="V26" s="726">
        <f t="shared" si="81"/>
        <v>-1</v>
      </c>
      <c r="W26" s="198">
        <f>SUM(W18:W25)</f>
        <v>0</v>
      </c>
      <c r="X26" s="726">
        <f t="shared" si="82"/>
        <v>-1</v>
      </c>
      <c r="Y26" s="536">
        <f t="shared" si="72"/>
        <v>0</v>
      </c>
      <c r="Z26" s="753">
        <f t="shared" si="83"/>
        <v>-1</v>
      </c>
      <c r="AA26" s="198">
        <f>SUM(AA18:AA25)</f>
        <v>0</v>
      </c>
      <c r="AB26" s="726">
        <f t="shared" si="84"/>
        <v>-1</v>
      </c>
      <c r="AC26" s="198">
        <f>SUM(AC18:AC25)</f>
        <v>0</v>
      </c>
      <c r="AD26" s="726">
        <f t="shared" si="85"/>
        <v>-1</v>
      </c>
      <c r="AE26" s="198">
        <f>SUM(AE18:AE24)</f>
        <v>0</v>
      </c>
      <c r="AF26" s="726">
        <f t="shared" si="86"/>
        <v>-1</v>
      </c>
      <c r="AG26" s="536">
        <f t="shared" si="73"/>
        <v>0</v>
      </c>
      <c r="AH26" s="783">
        <f t="shared" si="87"/>
        <v>-1</v>
      </c>
    </row>
    <row r="27" spans="1:34" hidden="1" x14ac:dyDescent="0.25"/>
    <row r="28" spans="1:34" hidden="1" x14ac:dyDescent="0.25"/>
    <row r="29" spans="1:34" hidden="1" x14ac:dyDescent="0.25">
      <c r="A29" s="952" t="s">
        <v>350</v>
      </c>
      <c r="B29" s="951"/>
      <c r="C29" s="951"/>
      <c r="D29" s="951"/>
      <c r="E29" s="951"/>
      <c r="F29" s="951"/>
      <c r="G29" s="951"/>
      <c r="H29" s="951"/>
      <c r="I29" s="951"/>
      <c r="J29" s="951"/>
      <c r="K29" s="951"/>
      <c r="L29" s="951"/>
      <c r="M29" s="951"/>
      <c r="N29" s="951"/>
      <c r="O29" s="951"/>
      <c r="P29" s="951"/>
      <c r="Q29" s="951"/>
      <c r="R29" s="951"/>
      <c r="S29" s="951"/>
      <c r="T29" s="951"/>
      <c r="U29" s="951"/>
      <c r="V29" s="951"/>
      <c r="W29" s="951"/>
      <c r="X29" s="951"/>
      <c r="Y29" s="951"/>
      <c r="Z29" s="951"/>
      <c r="AA29" s="951"/>
      <c r="AB29" s="951"/>
      <c r="AC29" s="951"/>
      <c r="AD29" s="951"/>
      <c r="AE29" s="951"/>
      <c r="AF29" s="951"/>
      <c r="AG29" s="951"/>
      <c r="AH29" s="951"/>
    </row>
    <row r="30" spans="1:34" ht="32.25" hidden="1" thickBot="1" x14ac:dyDescent="0.3">
      <c r="A30" s="694" t="s">
        <v>8</v>
      </c>
      <c r="B30" s="465" t="s">
        <v>9</v>
      </c>
      <c r="C30" s="395" t="s">
        <v>301</v>
      </c>
      <c r="D30" s="627" t="s">
        <v>1</v>
      </c>
      <c r="E30" s="395" t="s">
        <v>302</v>
      </c>
      <c r="F30" s="627" t="s">
        <v>1</v>
      </c>
      <c r="G30" s="395" t="s">
        <v>303</v>
      </c>
      <c r="H30" s="627" t="s">
        <v>1</v>
      </c>
      <c r="I30" s="396" t="s">
        <v>138</v>
      </c>
      <c r="J30" s="628" t="s">
        <v>1</v>
      </c>
      <c r="K30" s="395" t="s">
        <v>304</v>
      </c>
      <c r="L30" s="627" t="s">
        <v>1</v>
      </c>
      <c r="M30" s="395" t="s">
        <v>305</v>
      </c>
      <c r="N30" s="627" t="s">
        <v>1</v>
      </c>
      <c r="O30" s="395" t="s">
        <v>306</v>
      </c>
      <c r="P30" s="627" t="s">
        <v>1</v>
      </c>
      <c r="Q30" s="396" t="s">
        <v>138</v>
      </c>
      <c r="R30" s="628" t="s">
        <v>1</v>
      </c>
      <c r="S30" s="43" t="s">
        <v>333</v>
      </c>
      <c r="T30" s="627" t="s">
        <v>1</v>
      </c>
      <c r="U30" s="43" t="s">
        <v>329</v>
      </c>
      <c r="V30" s="627" t="s">
        <v>1</v>
      </c>
      <c r="W30" s="43" t="s">
        <v>330</v>
      </c>
      <c r="X30" s="627" t="s">
        <v>1</v>
      </c>
      <c r="Y30" s="45" t="s">
        <v>138</v>
      </c>
      <c r="Z30" s="628" t="s">
        <v>1</v>
      </c>
      <c r="AA30" s="43" t="s">
        <v>331</v>
      </c>
      <c r="AB30" s="627" t="s">
        <v>1</v>
      </c>
      <c r="AC30" s="43" t="s">
        <v>332</v>
      </c>
      <c r="AD30" s="627" t="s">
        <v>1</v>
      </c>
      <c r="AE30" s="43" t="s">
        <v>334</v>
      </c>
      <c r="AF30" s="627" t="s">
        <v>1</v>
      </c>
      <c r="AG30" s="45" t="s">
        <v>138</v>
      </c>
      <c r="AH30" s="628" t="s">
        <v>1</v>
      </c>
    </row>
    <row r="31" spans="1:34" hidden="1" thickTop="1" x14ac:dyDescent="0.25">
      <c r="A31" s="678" t="s">
        <v>150</v>
      </c>
      <c r="B31" s="466">
        <v>1</v>
      </c>
      <c r="C31" s="409">
        <v>0</v>
      </c>
      <c r="D31" s="813">
        <f t="shared" ref="D31:D38" si="90">((C31/$B31))-1</f>
        <v>-1</v>
      </c>
      <c r="E31" s="409">
        <v>1</v>
      </c>
      <c r="F31" s="813">
        <f t="shared" ref="F31:F38" si="91">((E31/$B31))-1</f>
        <v>0</v>
      </c>
      <c r="G31" s="409">
        <v>0</v>
      </c>
      <c r="H31" s="813">
        <f t="shared" ref="H31:H38" si="92">((G31/$B31))-1</f>
        <v>-1</v>
      </c>
      <c r="I31" s="399">
        <f t="shared" ref="I31:I38" si="93">C31+E31+G31</f>
        <v>1</v>
      </c>
      <c r="J31" s="737">
        <f t="shared" ref="J31:J38" si="94">((I31/(3*$B31)))-1</f>
        <v>-0.66666666666666674</v>
      </c>
      <c r="K31" s="409">
        <v>0</v>
      </c>
      <c r="L31" s="727">
        <f t="shared" ref="L31:L38" si="95">((K31/$B31))-1</f>
        <v>-1</v>
      </c>
      <c r="M31" s="409">
        <v>0</v>
      </c>
      <c r="N31" s="813">
        <f t="shared" ref="N31:N38" si="96">((M31/$B31))-1</f>
        <v>-1</v>
      </c>
      <c r="O31" s="409">
        <v>0</v>
      </c>
      <c r="P31" s="813">
        <f t="shared" ref="P31:P38" si="97">((O31/$B31))-1</f>
        <v>-1</v>
      </c>
      <c r="Q31" s="399">
        <f>K31+M31+O31</f>
        <v>0</v>
      </c>
      <c r="R31" s="737">
        <f>((Q31/(3*$B31)))-1</f>
        <v>-1</v>
      </c>
      <c r="S31" s="42">
        <v>0</v>
      </c>
      <c r="T31" s="813">
        <f t="shared" ref="T31:T38" si="98">((S31/$B31))-1</f>
        <v>-1</v>
      </c>
      <c r="U31" s="42">
        <v>0</v>
      </c>
      <c r="V31" s="813">
        <f t="shared" ref="V31:V38" si="99">((U31/$B31))-1</f>
        <v>-1</v>
      </c>
      <c r="W31" s="42">
        <v>0</v>
      </c>
      <c r="X31" s="813">
        <f t="shared" ref="X31:X38" si="100">((W31/$B31))-1</f>
        <v>-1</v>
      </c>
      <c r="Y31" s="2">
        <f t="shared" ref="Y31:Y38" si="101">S31+U31+W31</f>
        <v>0</v>
      </c>
      <c r="Z31" s="737">
        <f t="shared" ref="Z31:Z38" si="102">((Y31/(3*$B31)))-1</f>
        <v>-1</v>
      </c>
      <c r="AA31" s="42">
        <v>0</v>
      </c>
      <c r="AB31" s="727">
        <f t="shared" ref="AB31:AB38" si="103">((AA31/$B31))-1</f>
        <v>-1</v>
      </c>
      <c r="AC31" s="42">
        <v>0</v>
      </c>
      <c r="AD31" s="813">
        <f t="shared" ref="AD31:AD38" si="104">((AC31/$B31))-1</f>
        <v>-1</v>
      </c>
      <c r="AE31" s="42">
        <v>0</v>
      </c>
      <c r="AF31" s="813">
        <f t="shared" ref="AF31:AF38" si="105">((AE31/$B31))-1</f>
        <v>-1</v>
      </c>
      <c r="AG31" s="2">
        <f>AA31+AC31+AE31</f>
        <v>0</v>
      </c>
      <c r="AH31" s="737">
        <f>((AG31/(3*$B31)))-1</f>
        <v>-1</v>
      </c>
    </row>
    <row r="32" spans="1:34" ht="15" hidden="1" x14ac:dyDescent="0.25">
      <c r="A32" s="678" t="s">
        <v>198</v>
      </c>
      <c r="B32" s="466">
        <v>1</v>
      </c>
      <c r="C32" s="409">
        <v>1</v>
      </c>
      <c r="D32" s="813">
        <f t="shared" si="90"/>
        <v>0</v>
      </c>
      <c r="E32" s="409">
        <v>1</v>
      </c>
      <c r="F32" s="813">
        <f t="shared" si="91"/>
        <v>0</v>
      </c>
      <c r="G32" s="409">
        <v>0</v>
      </c>
      <c r="H32" s="813">
        <f t="shared" si="92"/>
        <v>-1</v>
      </c>
      <c r="I32" s="399">
        <f t="shared" si="93"/>
        <v>2</v>
      </c>
      <c r="J32" s="737">
        <f t="shared" si="94"/>
        <v>-0.33333333333333337</v>
      </c>
      <c r="K32" s="409">
        <v>0</v>
      </c>
      <c r="L32" s="727">
        <f t="shared" si="95"/>
        <v>-1</v>
      </c>
      <c r="M32" s="409">
        <v>0</v>
      </c>
      <c r="N32" s="813">
        <f t="shared" si="96"/>
        <v>-1</v>
      </c>
      <c r="O32" s="409">
        <v>0</v>
      </c>
      <c r="P32" s="813">
        <f t="shared" si="97"/>
        <v>-1</v>
      </c>
      <c r="Q32" s="399">
        <f t="shared" ref="Q32:Q37" si="106">K32+M32+O32</f>
        <v>0</v>
      </c>
      <c r="R32" s="737">
        <f t="shared" ref="R32:R37" si="107">((Q32/(3*$B32)))-1</f>
        <v>-1</v>
      </c>
      <c r="S32" s="42">
        <v>0</v>
      </c>
      <c r="T32" s="813">
        <f t="shared" si="98"/>
        <v>-1</v>
      </c>
      <c r="U32" s="42">
        <v>0</v>
      </c>
      <c r="V32" s="813">
        <f t="shared" si="99"/>
        <v>-1</v>
      </c>
      <c r="W32" s="42">
        <v>0</v>
      </c>
      <c r="X32" s="813">
        <f t="shared" si="100"/>
        <v>-1</v>
      </c>
      <c r="Y32" s="2">
        <f t="shared" si="101"/>
        <v>0</v>
      </c>
      <c r="Z32" s="737">
        <f t="shared" si="102"/>
        <v>-1</v>
      </c>
      <c r="AA32" s="42">
        <v>0</v>
      </c>
      <c r="AB32" s="727">
        <f t="shared" si="103"/>
        <v>-1</v>
      </c>
      <c r="AC32" s="42">
        <v>0</v>
      </c>
      <c r="AD32" s="813">
        <f t="shared" si="104"/>
        <v>-1</v>
      </c>
      <c r="AE32" s="42">
        <v>0</v>
      </c>
      <c r="AF32" s="813">
        <f t="shared" si="105"/>
        <v>-1</v>
      </c>
      <c r="AG32" s="2">
        <f t="shared" ref="AG32:AG37" si="108">AA32+AC32+AE32</f>
        <v>0</v>
      </c>
      <c r="AH32" s="737">
        <f t="shared" ref="AH32:AH37" si="109">((AG32/(3*$B32)))-1</f>
        <v>-1</v>
      </c>
    </row>
    <row r="33" spans="1:34" ht="15" hidden="1" x14ac:dyDescent="0.25">
      <c r="A33" s="678" t="s">
        <v>14</v>
      </c>
      <c r="B33" s="466">
        <v>1</v>
      </c>
      <c r="C33" s="409">
        <v>1</v>
      </c>
      <c r="D33" s="813">
        <f t="shared" si="90"/>
        <v>0</v>
      </c>
      <c r="E33" s="409">
        <v>1</v>
      </c>
      <c r="F33" s="813">
        <f t="shared" si="91"/>
        <v>0</v>
      </c>
      <c r="G33" s="409">
        <v>0</v>
      </c>
      <c r="H33" s="813">
        <f t="shared" si="92"/>
        <v>-1</v>
      </c>
      <c r="I33" s="399">
        <f t="shared" si="93"/>
        <v>2</v>
      </c>
      <c r="J33" s="737">
        <f t="shared" si="94"/>
        <v>-0.33333333333333337</v>
      </c>
      <c r="K33" s="409">
        <v>0</v>
      </c>
      <c r="L33" s="727">
        <f t="shared" si="95"/>
        <v>-1</v>
      </c>
      <c r="M33" s="409">
        <v>0</v>
      </c>
      <c r="N33" s="813">
        <f t="shared" si="96"/>
        <v>-1</v>
      </c>
      <c r="O33" s="409">
        <v>0</v>
      </c>
      <c r="P33" s="813">
        <f t="shared" si="97"/>
        <v>-1</v>
      </c>
      <c r="Q33" s="399">
        <f t="shared" si="106"/>
        <v>0</v>
      </c>
      <c r="R33" s="737">
        <f t="shared" si="107"/>
        <v>-1</v>
      </c>
      <c r="S33" s="42">
        <v>0</v>
      </c>
      <c r="T33" s="813">
        <f t="shared" si="98"/>
        <v>-1</v>
      </c>
      <c r="U33" s="42">
        <v>0</v>
      </c>
      <c r="V33" s="813">
        <f t="shared" si="99"/>
        <v>-1</v>
      </c>
      <c r="W33" s="42">
        <v>0</v>
      </c>
      <c r="X33" s="813">
        <f t="shared" si="100"/>
        <v>-1</v>
      </c>
      <c r="Y33" s="2">
        <f t="shared" si="101"/>
        <v>0</v>
      </c>
      <c r="Z33" s="737">
        <f t="shared" si="102"/>
        <v>-1</v>
      </c>
      <c r="AA33" s="42">
        <v>0</v>
      </c>
      <c r="AB33" s="727">
        <f t="shared" si="103"/>
        <v>-1</v>
      </c>
      <c r="AC33" s="42">
        <v>0</v>
      </c>
      <c r="AD33" s="813">
        <f t="shared" si="104"/>
        <v>-1</v>
      </c>
      <c r="AE33" s="42">
        <v>0</v>
      </c>
      <c r="AF33" s="813">
        <f t="shared" si="105"/>
        <v>-1</v>
      </c>
      <c r="AG33" s="2">
        <f t="shared" si="108"/>
        <v>0</v>
      </c>
      <c r="AH33" s="737">
        <f t="shared" si="109"/>
        <v>-1</v>
      </c>
    </row>
    <row r="34" spans="1:34" ht="15" hidden="1" x14ac:dyDescent="0.25">
      <c r="A34" s="678" t="s">
        <v>189</v>
      </c>
      <c r="B34" s="466">
        <v>1</v>
      </c>
      <c r="C34" s="409">
        <v>0</v>
      </c>
      <c r="D34" s="813">
        <f t="shared" si="90"/>
        <v>-1</v>
      </c>
      <c r="E34" s="409">
        <v>0</v>
      </c>
      <c r="F34" s="813">
        <f t="shared" si="91"/>
        <v>-1</v>
      </c>
      <c r="G34" s="409">
        <v>0</v>
      </c>
      <c r="H34" s="813">
        <f t="shared" si="92"/>
        <v>-1</v>
      </c>
      <c r="I34" s="399">
        <f t="shared" si="93"/>
        <v>0</v>
      </c>
      <c r="J34" s="737">
        <f t="shared" si="94"/>
        <v>-1</v>
      </c>
      <c r="K34" s="409">
        <v>0</v>
      </c>
      <c r="L34" s="727">
        <f t="shared" si="95"/>
        <v>-1</v>
      </c>
      <c r="M34" s="409">
        <v>0</v>
      </c>
      <c r="N34" s="813">
        <f t="shared" si="96"/>
        <v>-1</v>
      </c>
      <c r="O34" s="409">
        <v>0</v>
      </c>
      <c r="P34" s="813">
        <f t="shared" si="97"/>
        <v>-1</v>
      </c>
      <c r="Q34" s="399">
        <f t="shared" si="106"/>
        <v>0</v>
      </c>
      <c r="R34" s="737">
        <f t="shared" si="107"/>
        <v>-1</v>
      </c>
      <c r="S34" s="42">
        <v>0</v>
      </c>
      <c r="T34" s="813">
        <f t="shared" si="98"/>
        <v>-1</v>
      </c>
      <c r="U34" s="42">
        <v>0</v>
      </c>
      <c r="V34" s="813">
        <f t="shared" si="99"/>
        <v>-1</v>
      </c>
      <c r="W34" s="42">
        <v>0</v>
      </c>
      <c r="X34" s="813">
        <f t="shared" si="100"/>
        <v>-1</v>
      </c>
      <c r="Y34" s="2">
        <f t="shared" si="101"/>
        <v>0</v>
      </c>
      <c r="Z34" s="737">
        <f t="shared" si="102"/>
        <v>-1</v>
      </c>
      <c r="AA34" s="42">
        <v>0</v>
      </c>
      <c r="AB34" s="727">
        <f t="shared" si="103"/>
        <v>-1</v>
      </c>
      <c r="AC34" s="42">
        <v>0</v>
      </c>
      <c r="AD34" s="813">
        <f t="shared" si="104"/>
        <v>-1</v>
      </c>
      <c r="AE34" s="42">
        <v>0</v>
      </c>
      <c r="AF34" s="813">
        <f t="shared" si="105"/>
        <v>-1</v>
      </c>
      <c r="AG34" s="2">
        <f t="shared" si="108"/>
        <v>0</v>
      </c>
      <c r="AH34" s="737">
        <f t="shared" si="109"/>
        <v>-1</v>
      </c>
    </row>
    <row r="35" spans="1:34" ht="15" hidden="1" x14ac:dyDescent="0.25">
      <c r="A35" s="695" t="s">
        <v>151</v>
      </c>
      <c r="B35" s="467">
        <v>1</v>
      </c>
      <c r="C35" s="468">
        <v>1</v>
      </c>
      <c r="D35" s="814">
        <f t="shared" si="90"/>
        <v>0</v>
      </c>
      <c r="E35" s="468">
        <v>1</v>
      </c>
      <c r="F35" s="814">
        <f t="shared" si="91"/>
        <v>0</v>
      </c>
      <c r="G35" s="468">
        <v>0</v>
      </c>
      <c r="H35" s="814">
        <f t="shared" si="92"/>
        <v>-1</v>
      </c>
      <c r="I35" s="534">
        <f t="shared" si="93"/>
        <v>2</v>
      </c>
      <c r="J35" s="767">
        <f t="shared" si="94"/>
        <v>-0.33333333333333337</v>
      </c>
      <c r="K35" s="468">
        <v>0</v>
      </c>
      <c r="L35" s="769">
        <f t="shared" si="95"/>
        <v>-1</v>
      </c>
      <c r="M35" s="468">
        <v>0</v>
      </c>
      <c r="N35" s="814">
        <f t="shared" si="96"/>
        <v>-1</v>
      </c>
      <c r="O35" s="468">
        <v>0</v>
      </c>
      <c r="P35" s="814">
        <f t="shared" si="97"/>
        <v>-1</v>
      </c>
      <c r="Q35" s="534">
        <f t="shared" si="106"/>
        <v>0</v>
      </c>
      <c r="R35" s="767">
        <f t="shared" si="107"/>
        <v>-1</v>
      </c>
      <c r="S35" s="382">
        <v>0</v>
      </c>
      <c r="T35" s="814">
        <f t="shared" si="98"/>
        <v>-1</v>
      </c>
      <c r="U35" s="382">
        <v>0</v>
      </c>
      <c r="V35" s="814">
        <f t="shared" si="99"/>
        <v>-1</v>
      </c>
      <c r="W35" s="382">
        <v>0</v>
      </c>
      <c r="X35" s="814">
        <f t="shared" si="100"/>
        <v>-1</v>
      </c>
      <c r="Y35" s="533">
        <f t="shared" si="101"/>
        <v>0</v>
      </c>
      <c r="Z35" s="767">
        <f t="shared" si="102"/>
        <v>-1</v>
      </c>
      <c r="AA35" s="382">
        <v>0</v>
      </c>
      <c r="AB35" s="769">
        <f t="shared" si="103"/>
        <v>-1</v>
      </c>
      <c r="AC35" s="382">
        <v>0</v>
      </c>
      <c r="AD35" s="814">
        <f t="shared" si="104"/>
        <v>-1</v>
      </c>
      <c r="AE35" s="382">
        <v>0</v>
      </c>
      <c r="AF35" s="814">
        <f t="shared" si="105"/>
        <v>-1</v>
      </c>
      <c r="AG35" s="533">
        <f t="shared" si="108"/>
        <v>0</v>
      </c>
      <c r="AH35" s="767">
        <f t="shared" si="109"/>
        <v>-1</v>
      </c>
    </row>
    <row r="36" spans="1:34" ht="15" hidden="1" x14ac:dyDescent="0.25">
      <c r="A36" s="394" t="s">
        <v>251</v>
      </c>
      <c r="B36" s="469">
        <v>1</v>
      </c>
      <c r="C36" s="390">
        <v>1</v>
      </c>
      <c r="D36" s="724">
        <f t="shared" si="90"/>
        <v>0</v>
      </c>
      <c r="E36" s="390">
        <v>1</v>
      </c>
      <c r="F36" s="724">
        <f t="shared" si="91"/>
        <v>0</v>
      </c>
      <c r="G36" s="390">
        <v>0</v>
      </c>
      <c r="H36" s="724">
        <f t="shared" si="92"/>
        <v>-1</v>
      </c>
      <c r="I36" s="391">
        <f t="shared" si="93"/>
        <v>2</v>
      </c>
      <c r="J36" s="734">
        <f t="shared" si="94"/>
        <v>-0.33333333333333337</v>
      </c>
      <c r="K36" s="390">
        <v>0</v>
      </c>
      <c r="L36" s="724">
        <f t="shared" si="95"/>
        <v>-1</v>
      </c>
      <c r="M36" s="390">
        <v>0</v>
      </c>
      <c r="N36" s="724">
        <f t="shared" si="96"/>
        <v>-1</v>
      </c>
      <c r="O36" s="390">
        <v>0</v>
      </c>
      <c r="P36" s="724">
        <f t="shared" si="97"/>
        <v>-1</v>
      </c>
      <c r="Q36" s="391">
        <f t="shared" si="106"/>
        <v>0</v>
      </c>
      <c r="R36" s="734">
        <f t="shared" si="107"/>
        <v>-1</v>
      </c>
      <c r="S36" s="194">
        <v>0</v>
      </c>
      <c r="T36" s="724">
        <f t="shared" si="98"/>
        <v>-1</v>
      </c>
      <c r="U36" s="194">
        <v>0</v>
      </c>
      <c r="V36" s="724">
        <f t="shared" si="99"/>
        <v>-1</v>
      </c>
      <c r="W36" s="194">
        <v>0</v>
      </c>
      <c r="X36" s="724">
        <f t="shared" si="100"/>
        <v>-1</v>
      </c>
      <c r="Y36" s="195">
        <f t="shared" si="101"/>
        <v>0</v>
      </c>
      <c r="Z36" s="734">
        <f t="shared" si="102"/>
        <v>-1</v>
      </c>
      <c r="AA36" s="194">
        <v>0</v>
      </c>
      <c r="AB36" s="724">
        <f t="shared" si="103"/>
        <v>-1</v>
      </c>
      <c r="AC36" s="194">
        <v>0</v>
      </c>
      <c r="AD36" s="724">
        <f t="shared" si="104"/>
        <v>-1</v>
      </c>
      <c r="AE36" s="194">
        <v>0</v>
      </c>
      <c r="AF36" s="724">
        <f t="shared" si="105"/>
        <v>-1</v>
      </c>
      <c r="AG36" s="195">
        <f t="shared" si="108"/>
        <v>0</v>
      </c>
      <c r="AH36" s="734">
        <f t="shared" si="109"/>
        <v>-1</v>
      </c>
    </row>
    <row r="37" spans="1:34" ht="15" hidden="1" x14ac:dyDescent="0.25">
      <c r="A37" s="394" t="s">
        <v>172</v>
      </c>
      <c r="B37" s="469">
        <v>2</v>
      </c>
      <c r="C37" s="390">
        <v>2</v>
      </c>
      <c r="D37" s="724">
        <f t="shared" si="90"/>
        <v>0</v>
      </c>
      <c r="E37" s="390">
        <v>2</v>
      </c>
      <c r="F37" s="724">
        <f t="shared" si="91"/>
        <v>0</v>
      </c>
      <c r="G37" s="390">
        <v>0</v>
      </c>
      <c r="H37" s="724">
        <f t="shared" si="92"/>
        <v>-1</v>
      </c>
      <c r="I37" s="391">
        <f t="shared" si="93"/>
        <v>4</v>
      </c>
      <c r="J37" s="734">
        <f t="shared" si="94"/>
        <v>-0.33333333333333337</v>
      </c>
      <c r="K37" s="390">
        <v>0</v>
      </c>
      <c r="L37" s="724">
        <f t="shared" si="95"/>
        <v>-1</v>
      </c>
      <c r="M37" s="390">
        <v>0</v>
      </c>
      <c r="N37" s="724">
        <f t="shared" si="96"/>
        <v>-1</v>
      </c>
      <c r="O37" s="390">
        <v>1</v>
      </c>
      <c r="P37" s="724">
        <f t="shared" si="97"/>
        <v>-0.5</v>
      </c>
      <c r="Q37" s="391">
        <f t="shared" si="106"/>
        <v>1</v>
      </c>
      <c r="R37" s="734">
        <f t="shared" si="107"/>
        <v>-0.83333333333333337</v>
      </c>
      <c r="S37" s="194">
        <v>0</v>
      </c>
      <c r="T37" s="724">
        <f t="shared" si="98"/>
        <v>-1</v>
      </c>
      <c r="U37" s="194">
        <v>0</v>
      </c>
      <c r="V37" s="724">
        <f t="shared" si="99"/>
        <v>-1</v>
      </c>
      <c r="W37" s="194">
        <v>0</v>
      </c>
      <c r="X37" s="724">
        <f t="shared" si="100"/>
        <v>-1</v>
      </c>
      <c r="Y37" s="195">
        <f t="shared" si="101"/>
        <v>0</v>
      </c>
      <c r="Z37" s="734">
        <f t="shared" si="102"/>
        <v>-1</v>
      </c>
      <c r="AA37" s="194">
        <v>0</v>
      </c>
      <c r="AB37" s="724">
        <f t="shared" si="103"/>
        <v>-1</v>
      </c>
      <c r="AC37" s="194">
        <v>0</v>
      </c>
      <c r="AD37" s="724">
        <f t="shared" si="104"/>
        <v>-1</v>
      </c>
      <c r="AE37" s="194">
        <v>0</v>
      </c>
      <c r="AF37" s="724">
        <f t="shared" si="105"/>
        <v>-1</v>
      </c>
      <c r="AG37" s="195">
        <f t="shared" si="108"/>
        <v>0</v>
      </c>
      <c r="AH37" s="734">
        <f t="shared" si="109"/>
        <v>-1</v>
      </c>
    </row>
    <row r="38" spans="1:34" ht="16.5" hidden="1" thickBot="1" x14ac:dyDescent="0.3">
      <c r="A38" s="637" t="s">
        <v>2</v>
      </c>
      <c r="B38" s="464">
        <f>SUM(B31:B37)</f>
        <v>8</v>
      </c>
      <c r="C38" s="455">
        <f>SUM(C31:C37)</f>
        <v>6</v>
      </c>
      <c r="D38" s="726">
        <f t="shared" si="90"/>
        <v>-0.25</v>
      </c>
      <c r="E38" s="455">
        <f>SUM(E31:E37)</f>
        <v>7</v>
      </c>
      <c r="F38" s="726">
        <f t="shared" si="91"/>
        <v>-0.125</v>
      </c>
      <c r="G38" s="455">
        <f>SUM(G31:G37)</f>
        <v>0</v>
      </c>
      <c r="H38" s="726">
        <f t="shared" si="92"/>
        <v>-1</v>
      </c>
      <c r="I38" s="424">
        <f t="shared" si="93"/>
        <v>13</v>
      </c>
      <c r="J38" s="753">
        <f t="shared" si="94"/>
        <v>-0.45833333333333337</v>
      </c>
      <c r="K38" s="455">
        <f>SUM(K31:K37)</f>
        <v>0</v>
      </c>
      <c r="L38" s="726">
        <f t="shared" si="95"/>
        <v>-1</v>
      </c>
      <c r="M38" s="455">
        <f>SUM(M31:M37)</f>
        <v>0</v>
      </c>
      <c r="N38" s="726">
        <f t="shared" si="96"/>
        <v>-1</v>
      </c>
      <c r="O38" s="455">
        <v>0</v>
      </c>
      <c r="P38" s="726">
        <f t="shared" si="97"/>
        <v>-1</v>
      </c>
      <c r="Q38" s="424">
        <f>K38+M38+O38</f>
        <v>0</v>
      </c>
      <c r="R38" s="783">
        <f>((Q38/(3*$B38)))-1</f>
        <v>-1</v>
      </c>
      <c r="S38" s="198">
        <v>0</v>
      </c>
      <c r="T38" s="726">
        <f t="shared" si="98"/>
        <v>-1</v>
      </c>
      <c r="U38" s="198">
        <f>SUM(U31:U37)</f>
        <v>0</v>
      </c>
      <c r="V38" s="726">
        <f t="shared" si="99"/>
        <v>-1</v>
      </c>
      <c r="W38" s="198">
        <f>SUM(W31:W37)</f>
        <v>0</v>
      </c>
      <c r="X38" s="726">
        <f t="shared" si="100"/>
        <v>-1</v>
      </c>
      <c r="Y38" s="536">
        <f t="shared" si="101"/>
        <v>0</v>
      </c>
      <c r="Z38" s="753">
        <f t="shared" si="102"/>
        <v>-1</v>
      </c>
      <c r="AA38" s="198">
        <v>0</v>
      </c>
      <c r="AB38" s="726">
        <f t="shared" si="103"/>
        <v>-1</v>
      </c>
      <c r="AC38" s="198">
        <v>0</v>
      </c>
      <c r="AD38" s="726">
        <f t="shared" si="104"/>
        <v>-1</v>
      </c>
      <c r="AE38" s="198">
        <v>0</v>
      </c>
      <c r="AF38" s="726">
        <f t="shared" si="105"/>
        <v>-1</v>
      </c>
      <c r="AG38" s="536">
        <f>AA38+AC38+AE38</f>
        <v>0</v>
      </c>
      <c r="AH38" s="783">
        <f>((AG38/(3*$B38)))-1</f>
        <v>-1</v>
      </c>
    </row>
  </sheetData>
  <mergeCells count="5">
    <mergeCell ref="A2:R2"/>
    <mergeCell ref="A3:R3"/>
    <mergeCell ref="A5:AH5"/>
    <mergeCell ref="A16:AH16"/>
    <mergeCell ref="A29:AH29"/>
  </mergeCells>
  <pageMargins left="0.23622047244094491" right="0.23622047244094491" top="0.35433070866141736" bottom="0.59055118110236227" header="0.31496062992125984" footer="0.31496062992125984"/>
  <pageSetup paperSize="9" scale="51" orientation="landscape" r:id="rId1"/>
  <headerFooter>
    <oddFooter>&amp;L&amp;12Fonte: Sistema WEBSAASS / SMS&amp;RPag.  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C00000"/>
    <pageSetUpPr fitToPage="1"/>
  </sheetPr>
  <dimension ref="A2:AH43"/>
  <sheetViews>
    <sheetView showGridLines="0" zoomScale="90" zoomScaleNormal="90" workbookViewId="0">
      <pane xSplit="1" topLeftCell="B1" activePane="topRight" state="frozen"/>
      <selection activeCell="B1" sqref="B1"/>
      <selection pane="topRight" activeCell="B1" sqref="B1"/>
    </sheetView>
  </sheetViews>
  <sheetFormatPr defaultColWidth="8.85546875" defaultRowHeight="15.75" x14ac:dyDescent="0.25"/>
  <cols>
    <col min="1" max="1" width="39.5703125" style="647" customWidth="1"/>
    <col min="2" max="2" width="9" style="543" bestFit="1" customWidth="1"/>
    <col min="3" max="3" width="10.85546875" style="552" customWidth="1"/>
    <col min="4" max="4" width="9.28515625" style="807" bestFit="1" customWidth="1"/>
    <col min="5" max="5" width="9" style="543" bestFit="1" customWidth="1"/>
    <col min="6" max="6" width="9.28515625" style="807" bestFit="1" customWidth="1"/>
    <col min="7" max="7" width="9" style="543" bestFit="1" customWidth="1"/>
    <col min="8" max="8" width="9.28515625" style="807" bestFit="1" customWidth="1"/>
    <col min="9" max="9" width="12.28515625" style="543" hidden="1" customWidth="1"/>
    <col min="10" max="10" width="9.28515625" style="807" hidden="1" customWidth="1"/>
    <col min="11" max="11" width="9" style="543" bestFit="1" customWidth="1"/>
    <col min="12" max="12" width="9.28515625" style="807" bestFit="1" customWidth="1"/>
    <col min="13" max="13" width="9" style="543" bestFit="1" customWidth="1"/>
    <col min="14" max="14" width="9.28515625" style="807" bestFit="1" customWidth="1"/>
    <col min="15" max="15" width="9" style="543" bestFit="1" customWidth="1"/>
    <col min="16" max="16" width="9.28515625" style="807" bestFit="1" customWidth="1"/>
    <col min="17" max="17" width="9.28515625" style="543" hidden="1" customWidth="1"/>
    <col min="18" max="18" width="9.28515625" style="807" hidden="1" customWidth="1"/>
    <col min="19" max="19" width="8.85546875" style="542"/>
    <col min="20" max="20" width="9.28515625" style="807" bestFit="1" customWidth="1"/>
    <col min="21" max="21" width="8.85546875" style="542"/>
    <col min="22" max="22" width="9.28515625" style="807" bestFit="1" customWidth="1"/>
    <col min="23" max="23" width="8.85546875" style="542"/>
    <col min="24" max="24" width="9.28515625" style="807" bestFit="1" customWidth="1"/>
    <col min="25" max="25" width="12.140625" style="542" hidden="1" customWidth="1"/>
    <col min="26" max="26" width="9.28515625" style="807" hidden="1" customWidth="1"/>
    <col min="27" max="27" width="8.85546875" style="542"/>
    <col min="28" max="28" width="9.28515625" style="807" bestFit="1" customWidth="1"/>
    <col min="29" max="29" width="8.85546875" style="542"/>
    <col min="30" max="30" width="9.28515625" style="807" bestFit="1" customWidth="1"/>
    <col min="31" max="31" width="8.85546875" style="542"/>
    <col min="32" max="32" width="9.28515625" style="807" bestFit="1" customWidth="1"/>
    <col min="33" max="33" width="12.28515625" style="542" hidden="1" customWidth="1"/>
    <col min="34" max="34" width="9.28515625" style="807" hidden="1" customWidth="1"/>
  </cols>
  <sheetData>
    <row r="2" spans="1:34" x14ac:dyDescent="0.25">
      <c r="A2" s="949" t="s">
        <v>396</v>
      </c>
      <c r="B2" s="949"/>
      <c r="C2" s="949"/>
      <c r="D2" s="949"/>
      <c r="E2" s="949"/>
      <c r="F2" s="949"/>
      <c r="G2" s="949"/>
      <c r="H2" s="949"/>
      <c r="I2" s="949"/>
      <c r="J2" s="949"/>
      <c r="K2" s="949"/>
      <c r="L2" s="949"/>
      <c r="M2" s="949"/>
      <c r="N2" s="949"/>
      <c r="O2" s="949"/>
      <c r="P2" s="949"/>
      <c r="Q2" s="949"/>
      <c r="R2" s="949"/>
    </row>
    <row r="3" spans="1:34" x14ac:dyDescent="0.25">
      <c r="A3" s="949" t="s">
        <v>133</v>
      </c>
      <c r="B3" s="949"/>
      <c r="C3" s="949"/>
      <c r="D3" s="949"/>
      <c r="E3" s="949"/>
      <c r="F3" s="949"/>
      <c r="G3" s="949"/>
      <c r="H3" s="949"/>
      <c r="I3" s="949"/>
      <c r="J3" s="949"/>
      <c r="K3" s="949"/>
      <c r="L3" s="949"/>
      <c r="M3" s="949"/>
      <c r="N3" s="949"/>
      <c r="O3" s="949"/>
      <c r="P3" s="949"/>
      <c r="Q3" s="949"/>
      <c r="R3" s="949"/>
    </row>
    <row r="5" spans="1:34" x14ac:dyDescent="0.25">
      <c r="A5" s="953" t="s">
        <v>414</v>
      </c>
      <c r="B5" s="954"/>
      <c r="C5" s="954"/>
      <c r="D5" s="954"/>
      <c r="E5" s="954"/>
      <c r="F5" s="954"/>
      <c r="G5" s="954"/>
      <c r="H5" s="954"/>
      <c r="I5" s="954"/>
      <c r="J5" s="954"/>
      <c r="K5" s="954"/>
      <c r="L5" s="954"/>
      <c r="M5" s="954"/>
      <c r="N5" s="954"/>
      <c r="O5" s="954"/>
      <c r="P5" s="954"/>
      <c r="Q5" s="954"/>
      <c r="R5" s="954"/>
      <c r="S5" s="954"/>
      <c r="T5" s="954"/>
      <c r="U5" s="954"/>
      <c r="V5" s="954"/>
      <c r="W5" s="954"/>
      <c r="X5" s="954"/>
      <c r="Y5" s="954"/>
      <c r="Z5" s="954"/>
      <c r="AA5" s="954"/>
      <c r="AB5" s="954"/>
      <c r="AC5" s="954"/>
      <c r="AD5" s="954"/>
      <c r="AE5" s="954"/>
      <c r="AF5" s="954"/>
      <c r="AG5" s="954"/>
      <c r="AH5" s="954"/>
    </row>
    <row r="6" spans="1:34" s="650" customFormat="1" ht="26.25" thickBot="1" x14ac:dyDescent="0.25">
      <c r="A6" s="657" t="s">
        <v>8</v>
      </c>
      <c r="B6" s="658" t="s">
        <v>9</v>
      </c>
      <c r="C6" s="633" t="str">
        <f>'UBS Vila Dalva'!C6</f>
        <v>JAN</v>
      </c>
      <c r="D6" s="629" t="str">
        <f>'UBS Vila Dalva'!D6</f>
        <v>%</v>
      </c>
      <c r="E6" s="633" t="str">
        <f>'UBS Vila Dalva'!E6</f>
        <v>FEV</v>
      </c>
      <c r="F6" s="629" t="str">
        <f>'UBS Vila Dalva'!F6</f>
        <v>%</v>
      </c>
      <c r="G6" s="633" t="str">
        <f>'UBS Vila Dalva'!G6</f>
        <v>MAR</v>
      </c>
      <c r="H6" s="629" t="str">
        <f>'UBS Vila Dalva'!H6</f>
        <v>%</v>
      </c>
      <c r="I6" s="634" t="str">
        <f>'UBS Vila Dalva'!I6</f>
        <v>Trimestre</v>
      </c>
      <c r="J6" s="630" t="str">
        <f>'UBS Vila Dalva'!J6</f>
        <v>%</v>
      </c>
      <c r="K6" s="633" t="str">
        <f>'UBS Vila Dalva'!K6</f>
        <v>ABR</v>
      </c>
      <c r="L6" s="629" t="str">
        <f>'UBS Vila Dalva'!L6</f>
        <v>%</v>
      </c>
      <c r="M6" s="633" t="str">
        <f>'UBS Vila Dalva'!M6</f>
        <v>MAI</v>
      </c>
      <c r="N6" s="629" t="str">
        <f>'UBS Vila Dalva'!N6</f>
        <v>%</v>
      </c>
      <c r="O6" s="633" t="str">
        <f>'UBS Vila Dalva'!O6</f>
        <v>JUN</v>
      </c>
      <c r="P6" s="629" t="str">
        <f>'UBS Vila Dalva'!P6</f>
        <v>%</v>
      </c>
      <c r="Q6" s="634" t="str">
        <f>'UBS Vila Dalva'!Q6</f>
        <v>Trimestre</v>
      </c>
      <c r="R6" s="630" t="str">
        <f>'UBS Vila Dalva'!R6</f>
        <v>%</v>
      </c>
      <c r="S6" s="633" t="str">
        <f>'UBS Vila Dalva'!S6</f>
        <v>JUL</v>
      </c>
      <c r="T6" s="629" t="str">
        <f>'UBS Vila Dalva'!T6</f>
        <v>%</v>
      </c>
      <c r="U6" s="633" t="str">
        <f>'UBS Vila Dalva'!U6</f>
        <v>AGO</v>
      </c>
      <c r="V6" s="629" t="str">
        <f>'UBS Vila Dalva'!V6</f>
        <v>%</v>
      </c>
      <c r="W6" s="633" t="str">
        <f>'UBS Vila Dalva'!W6</f>
        <v>SET</v>
      </c>
      <c r="X6" s="629" t="str">
        <f>'UBS Vila Dalva'!X6</f>
        <v>%</v>
      </c>
      <c r="Y6" s="634" t="str">
        <f>'UBS Vila Dalva'!Y6</f>
        <v>Trimestre</v>
      </c>
      <c r="Z6" s="630" t="str">
        <f>'UBS Vila Dalva'!Z6</f>
        <v>%</v>
      </c>
      <c r="AA6" s="633" t="str">
        <f>'UBS Vila Dalva'!AA6</f>
        <v>OUT</v>
      </c>
      <c r="AB6" s="629" t="str">
        <f>'UBS Vila Dalva'!AB6</f>
        <v>%</v>
      </c>
      <c r="AC6" s="633" t="str">
        <f>'UBS Vila Dalva'!AC6</f>
        <v>NOV</v>
      </c>
      <c r="AD6" s="629" t="str">
        <f>'UBS Vila Dalva'!AD6</f>
        <v>%</v>
      </c>
      <c r="AE6" s="633" t="str">
        <f>'UBS Vila Dalva'!AE6</f>
        <v>DEZ</v>
      </c>
      <c r="AF6" s="629" t="str">
        <f>'UBS Vila Dalva'!AF6</f>
        <v>%</v>
      </c>
      <c r="AG6" s="634" t="str">
        <f>'UBS Vila Dalva'!AG6</f>
        <v>Trimestre</v>
      </c>
      <c r="AH6" s="630" t="str">
        <f>'UBS Vila Dalva'!AH6</f>
        <v>%</v>
      </c>
    </row>
    <row r="7" spans="1:34" ht="30.75" thickTop="1" x14ac:dyDescent="0.25">
      <c r="A7" s="635" t="s">
        <v>3</v>
      </c>
      <c r="B7" s="397">
        <v>576</v>
      </c>
      <c r="C7" s="398">
        <v>388</v>
      </c>
      <c r="D7" s="727">
        <f>((C7/$B7))</f>
        <v>0.67361111111111116</v>
      </c>
      <c r="E7" s="398">
        <v>80</v>
      </c>
      <c r="F7" s="727">
        <f>((E7/$B7))</f>
        <v>0.1388888888888889</v>
      </c>
      <c r="G7" s="398">
        <v>108</v>
      </c>
      <c r="H7" s="727">
        <f>((G7/$B7))</f>
        <v>0.1875</v>
      </c>
      <c r="I7" s="399">
        <f t="shared" ref="I7:I13" si="0">C7+E7+G7</f>
        <v>576</v>
      </c>
      <c r="J7" s="737">
        <f>((I7/(3*$B7)))</f>
        <v>0.33333333333333331</v>
      </c>
      <c r="K7" s="398">
        <v>327</v>
      </c>
      <c r="L7" s="727">
        <f>((K7/$B7))</f>
        <v>0.56770833333333337</v>
      </c>
      <c r="M7" s="398">
        <v>485</v>
      </c>
      <c r="N7" s="727">
        <f>((M7/$B7))</f>
        <v>0.84201388888888884</v>
      </c>
      <c r="O7" s="398">
        <v>536</v>
      </c>
      <c r="P7" s="727">
        <f>((O7/$B7))</f>
        <v>0.93055555555555558</v>
      </c>
      <c r="Q7" s="399">
        <f t="shared" ref="Q7:Q13" si="1">K7+M7+O7</f>
        <v>1348</v>
      </c>
      <c r="R7" s="737">
        <f>((Q7/(3*$B7)))</f>
        <v>0.78009259259259256</v>
      </c>
      <c r="S7" s="398">
        <v>0</v>
      </c>
      <c r="T7" s="727">
        <f>((S7/$B7))</f>
        <v>0</v>
      </c>
      <c r="U7" s="398">
        <v>0</v>
      </c>
      <c r="V7" s="727">
        <f>((U7/$B7))</f>
        <v>0</v>
      </c>
      <c r="W7" s="398">
        <v>0</v>
      </c>
      <c r="X7" s="727">
        <f>((W7/$B7))</f>
        <v>0</v>
      </c>
      <c r="Y7" s="878">
        <f t="shared" ref="Y7:Y13" si="2">S7+U7+W7</f>
        <v>0</v>
      </c>
      <c r="Z7" s="737">
        <f>((Y7/(3*$B7)))</f>
        <v>0</v>
      </c>
      <c r="AA7" s="398">
        <v>0</v>
      </c>
      <c r="AB7" s="727">
        <f>((AA7/$B7))</f>
        <v>0</v>
      </c>
      <c r="AC7" s="398">
        <v>0</v>
      </c>
      <c r="AD7" s="727">
        <f>((AC7/$B7))</f>
        <v>0</v>
      </c>
      <c r="AE7" s="398">
        <v>0</v>
      </c>
      <c r="AF7" s="727">
        <f>((AE7/$B7))</f>
        <v>0</v>
      </c>
      <c r="AG7" s="878">
        <f t="shared" ref="AG7:AG13" si="3">AA7+AC7+AE7</f>
        <v>0</v>
      </c>
      <c r="AH7" s="737">
        <f>((AG7/(3*$B7)))</f>
        <v>0</v>
      </c>
    </row>
    <row r="8" spans="1:34" ht="30" x14ac:dyDescent="0.25">
      <c r="A8" s="635" t="s">
        <v>4</v>
      </c>
      <c r="B8" s="470">
        <v>2016</v>
      </c>
      <c r="C8" s="471">
        <v>762</v>
      </c>
      <c r="D8" s="727">
        <f t="shared" ref="D8:F14" si="4">((C8/$B8))</f>
        <v>0.37797619047619047</v>
      </c>
      <c r="E8" s="471">
        <v>89</v>
      </c>
      <c r="F8" s="727">
        <f t="shared" si="4"/>
        <v>4.41468253968254E-2</v>
      </c>
      <c r="G8" s="471">
        <v>552</v>
      </c>
      <c r="H8" s="727">
        <f t="shared" ref="H8" si="5">((G8/$B8))</f>
        <v>0.27380952380952384</v>
      </c>
      <c r="I8" s="399">
        <f t="shared" si="0"/>
        <v>1403</v>
      </c>
      <c r="J8" s="737">
        <f t="shared" ref="J8:J14" si="6">((I8/(3*$B8)))</f>
        <v>0.23197751322751323</v>
      </c>
      <c r="K8" s="471">
        <v>2436</v>
      </c>
      <c r="L8" s="727">
        <f t="shared" ref="L8" si="7">((K8/$B8))</f>
        <v>1.2083333333333333</v>
      </c>
      <c r="M8" s="471">
        <v>2560</v>
      </c>
      <c r="N8" s="727">
        <f t="shared" ref="N8" si="8">((M8/$B8))</f>
        <v>1.2698412698412698</v>
      </c>
      <c r="O8" s="471">
        <v>1655</v>
      </c>
      <c r="P8" s="727">
        <f t="shared" ref="P8" si="9">((O8/$B8))</f>
        <v>0.82093253968253965</v>
      </c>
      <c r="Q8" s="399">
        <f t="shared" si="1"/>
        <v>6651</v>
      </c>
      <c r="R8" s="737">
        <f t="shared" ref="R8:R14" si="10">((Q8/(3*$B8)))</f>
        <v>1.0997023809523809</v>
      </c>
      <c r="S8" s="471">
        <v>0</v>
      </c>
      <c r="T8" s="727">
        <f t="shared" ref="T8" si="11">((S8/$B8))</f>
        <v>0</v>
      </c>
      <c r="U8" s="471">
        <v>0</v>
      </c>
      <c r="V8" s="727">
        <f t="shared" ref="V8" si="12">((U8/$B8))</f>
        <v>0</v>
      </c>
      <c r="W8" s="471">
        <v>0</v>
      </c>
      <c r="X8" s="727">
        <f t="shared" ref="X8" si="13">((W8/$B8))</f>
        <v>0</v>
      </c>
      <c r="Y8" s="878">
        <f t="shared" si="2"/>
        <v>0</v>
      </c>
      <c r="Z8" s="737">
        <f t="shared" ref="Z8:Z14" si="14">((Y8/(3*$B8)))</f>
        <v>0</v>
      </c>
      <c r="AA8" s="471">
        <v>0</v>
      </c>
      <c r="AB8" s="727">
        <f t="shared" ref="AB8" si="15">((AA8/$B8))</f>
        <v>0</v>
      </c>
      <c r="AC8" s="471">
        <v>0</v>
      </c>
      <c r="AD8" s="727">
        <f t="shared" ref="AD8" si="16">((AC8/$B8))</f>
        <v>0</v>
      </c>
      <c r="AE8" s="471">
        <v>0</v>
      </c>
      <c r="AF8" s="727">
        <f t="shared" ref="AF8" si="17">((AE8/$B8))</f>
        <v>0</v>
      </c>
      <c r="AG8" s="878">
        <f t="shared" si="3"/>
        <v>0</v>
      </c>
      <c r="AH8" s="737">
        <f t="shared" ref="AH8:AH14" si="18">((AG8/(3*$B8)))</f>
        <v>0</v>
      </c>
    </row>
    <row r="9" spans="1:34" x14ac:dyDescent="0.25">
      <c r="A9" s="635" t="s">
        <v>5</v>
      </c>
      <c r="B9" s="470">
        <v>2304</v>
      </c>
      <c r="C9" s="471">
        <v>1709</v>
      </c>
      <c r="D9" s="727">
        <f t="shared" si="4"/>
        <v>0.74175347222222221</v>
      </c>
      <c r="E9" s="471">
        <v>1800</v>
      </c>
      <c r="F9" s="727">
        <f t="shared" si="4"/>
        <v>0.78125</v>
      </c>
      <c r="G9" s="471">
        <v>1344</v>
      </c>
      <c r="H9" s="727">
        <f t="shared" ref="H9" si="19">((G9/$B9))</f>
        <v>0.58333333333333337</v>
      </c>
      <c r="I9" s="399">
        <f t="shared" si="0"/>
        <v>4853</v>
      </c>
      <c r="J9" s="737">
        <f t="shared" si="6"/>
        <v>0.70211226851851849</v>
      </c>
      <c r="K9" s="471">
        <v>1689</v>
      </c>
      <c r="L9" s="727">
        <f t="shared" ref="L9" si="20">((K9/$B9))</f>
        <v>0.73307291666666663</v>
      </c>
      <c r="M9" s="471">
        <v>1705</v>
      </c>
      <c r="N9" s="727">
        <f t="shared" ref="N9" si="21">((M9/$B9))</f>
        <v>0.74001736111111116</v>
      </c>
      <c r="O9" s="471">
        <v>1105</v>
      </c>
      <c r="P9" s="727">
        <f t="shared" ref="P9" si="22">((O9/$B9))</f>
        <v>0.47960069444444442</v>
      </c>
      <c r="Q9" s="399">
        <f t="shared" si="1"/>
        <v>4499</v>
      </c>
      <c r="R9" s="737">
        <f t="shared" si="10"/>
        <v>0.6508969907407407</v>
      </c>
      <c r="S9" s="471">
        <v>0</v>
      </c>
      <c r="T9" s="727">
        <f t="shared" ref="T9" si="23">((S9/$B9))</f>
        <v>0</v>
      </c>
      <c r="U9" s="471">
        <v>0</v>
      </c>
      <c r="V9" s="727">
        <f t="shared" ref="V9" si="24">((U9/$B9))</f>
        <v>0</v>
      </c>
      <c r="W9" s="471">
        <v>0</v>
      </c>
      <c r="X9" s="727">
        <f t="shared" ref="X9" si="25">((W9/$B9))</f>
        <v>0</v>
      </c>
      <c r="Y9" s="878">
        <f t="shared" si="2"/>
        <v>0</v>
      </c>
      <c r="Z9" s="737">
        <f t="shared" si="14"/>
        <v>0</v>
      </c>
      <c r="AA9" s="471">
        <v>0</v>
      </c>
      <c r="AB9" s="727">
        <f t="shared" ref="AB9" si="26">((AA9/$B9))</f>
        <v>0</v>
      </c>
      <c r="AC9" s="471">
        <v>0</v>
      </c>
      <c r="AD9" s="727">
        <f t="shared" ref="AD9" si="27">((AC9/$B9))</f>
        <v>0</v>
      </c>
      <c r="AE9" s="471">
        <v>0</v>
      </c>
      <c r="AF9" s="727">
        <f t="shared" ref="AF9" si="28">((AE9/$B9))</f>
        <v>0</v>
      </c>
      <c r="AG9" s="878">
        <f t="shared" si="3"/>
        <v>0</v>
      </c>
      <c r="AH9" s="737">
        <f t="shared" si="18"/>
        <v>0</v>
      </c>
    </row>
    <row r="10" spans="1:34" x14ac:dyDescent="0.25">
      <c r="A10" s="635" t="s">
        <v>7</v>
      </c>
      <c r="B10" s="470">
        <v>921</v>
      </c>
      <c r="C10" s="471">
        <v>582</v>
      </c>
      <c r="D10" s="727">
        <f t="shared" si="4"/>
        <v>0.63192182410423448</v>
      </c>
      <c r="E10" s="471">
        <v>374</v>
      </c>
      <c r="F10" s="727">
        <f t="shared" si="4"/>
        <v>0.40608034744842564</v>
      </c>
      <c r="G10" s="471">
        <v>397</v>
      </c>
      <c r="H10" s="727">
        <f t="shared" ref="H10" si="29">((G10/$B10))</f>
        <v>0.43105320304017375</v>
      </c>
      <c r="I10" s="399">
        <f t="shared" si="0"/>
        <v>1353</v>
      </c>
      <c r="J10" s="737">
        <f t="shared" si="6"/>
        <v>0.48968512486427795</v>
      </c>
      <c r="K10" s="471">
        <v>553</v>
      </c>
      <c r="L10" s="727">
        <f t="shared" ref="L10" si="30">((K10/$B10))</f>
        <v>0.60043431053203045</v>
      </c>
      <c r="M10" s="471">
        <v>505</v>
      </c>
      <c r="N10" s="727">
        <f t="shared" ref="N10" si="31">((M10/$B10))</f>
        <v>0.54831704668838221</v>
      </c>
      <c r="O10" s="471">
        <v>437</v>
      </c>
      <c r="P10" s="727">
        <f t="shared" ref="P10" si="32">((O10/$B10))</f>
        <v>0.47448425624321389</v>
      </c>
      <c r="Q10" s="399">
        <f t="shared" si="1"/>
        <v>1495</v>
      </c>
      <c r="R10" s="737">
        <f t="shared" si="10"/>
        <v>0.54107853782120885</v>
      </c>
      <c r="S10" s="471">
        <v>0</v>
      </c>
      <c r="T10" s="727">
        <f t="shared" ref="T10" si="33">((S10/$B10))</f>
        <v>0</v>
      </c>
      <c r="U10" s="471">
        <v>0</v>
      </c>
      <c r="V10" s="727">
        <f t="shared" ref="V10" si="34">((U10/$B10))</f>
        <v>0</v>
      </c>
      <c r="W10" s="471">
        <v>0</v>
      </c>
      <c r="X10" s="727">
        <f t="shared" ref="X10" si="35">((W10/$B10))</f>
        <v>0</v>
      </c>
      <c r="Y10" s="878">
        <f t="shared" si="2"/>
        <v>0</v>
      </c>
      <c r="Z10" s="737">
        <f t="shared" si="14"/>
        <v>0</v>
      </c>
      <c r="AA10" s="471">
        <v>0</v>
      </c>
      <c r="AB10" s="727">
        <f t="shared" ref="AB10" si="36">((AA10/$B10))</f>
        <v>0</v>
      </c>
      <c r="AC10" s="471">
        <v>0</v>
      </c>
      <c r="AD10" s="727">
        <f t="shared" ref="AD10" si="37">((AC10/$B10))</f>
        <v>0</v>
      </c>
      <c r="AE10" s="471">
        <v>0</v>
      </c>
      <c r="AF10" s="727">
        <f t="shared" ref="AF10" si="38">((AE10/$B10))</f>
        <v>0</v>
      </c>
      <c r="AG10" s="878">
        <f t="shared" si="3"/>
        <v>0</v>
      </c>
      <c r="AH10" s="737">
        <f t="shared" si="18"/>
        <v>0</v>
      </c>
    </row>
    <row r="11" spans="1:34" x14ac:dyDescent="0.25">
      <c r="A11" s="636" t="s">
        <v>15</v>
      </c>
      <c r="B11" s="472">
        <v>1280</v>
      </c>
      <c r="C11" s="486">
        <v>611</v>
      </c>
      <c r="D11" s="727">
        <f t="shared" si="4"/>
        <v>0.47734375000000001</v>
      </c>
      <c r="E11" s="486">
        <v>624</v>
      </c>
      <c r="F11" s="727">
        <f t="shared" si="4"/>
        <v>0.48749999999999999</v>
      </c>
      <c r="G11" s="486">
        <v>466</v>
      </c>
      <c r="H11" s="727">
        <f t="shared" ref="H11" si="39">((G11/$B11))</f>
        <v>0.36406250000000001</v>
      </c>
      <c r="I11" s="534">
        <f t="shared" si="0"/>
        <v>1701</v>
      </c>
      <c r="J11" s="767">
        <f t="shared" si="6"/>
        <v>0.44296875000000002</v>
      </c>
      <c r="K11" s="486">
        <v>680</v>
      </c>
      <c r="L11" s="727">
        <f t="shared" ref="L11" si="40">((K11/$B11))</f>
        <v>0.53125</v>
      </c>
      <c r="M11" s="486">
        <v>614</v>
      </c>
      <c r="N11" s="727">
        <f t="shared" ref="N11" si="41">((M11/$B11))</f>
        <v>0.47968749999999999</v>
      </c>
      <c r="O11" s="486">
        <v>380</v>
      </c>
      <c r="P11" s="727">
        <f t="shared" ref="P11" si="42">((O11/$B11))</f>
        <v>0.296875</v>
      </c>
      <c r="Q11" s="534">
        <f t="shared" si="1"/>
        <v>1674</v>
      </c>
      <c r="R11" s="857">
        <f t="shared" si="10"/>
        <v>0.43593749999999998</v>
      </c>
      <c r="S11" s="486">
        <v>0</v>
      </c>
      <c r="T11" s="727">
        <f t="shared" ref="T11" si="43">((S11/$B11))</f>
        <v>0</v>
      </c>
      <c r="U11" s="486">
        <v>0</v>
      </c>
      <c r="V11" s="727">
        <f t="shared" ref="V11" si="44">((U11/$B11))</f>
        <v>0</v>
      </c>
      <c r="W11" s="486">
        <v>0</v>
      </c>
      <c r="X11" s="727">
        <f t="shared" ref="X11" si="45">((W11/$B11))</f>
        <v>0</v>
      </c>
      <c r="Y11" s="879">
        <f t="shared" si="2"/>
        <v>0</v>
      </c>
      <c r="Z11" s="857">
        <f t="shared" si="14"/>
        <v>0</v>
      </c>
      <c r="AA11" s="486">
        <v>0</v>
      </c>
      <c r="AB11" s="727">
        <f t="shared" ref="AB11" si="46">((AA11/$B11))</f>
        <v>0</v>
      </c>
      <c r="AC11" s="486">
        <v>0</v>
      </c>
      <c r="AD11" s="727">
        <f t="shared" ref="AD11" si="47">((AC11/$B11))</f>
        <v>0</v>
      </c>
      <c r="AE11" s="486">
        <v>0</v>
      </c>
      <c r="AF11" s="727">
        <f t="shared" ref="AF11" si="48">((AE11/$B11))</f>
        <v>0</v>
      </c>
      <c r="AG11" s="879">
        <f t="shared" si="3"/>
        <v>0</v>
      </c>
      <c r="AH11" s="857">
        <f t="shared" si="18"/>
        <v>0</v>
      </c>
    </row>
    <row r="12" spans="1:34" x14ac:dyDescent="0.25">
      <c r="A12" s="394" t="s">
        <v>6</v>
      </c>
      <c r="B12" s="389">
        <v>264</v>
      </c>
      <c r="C12" s="390">
        <v>260</v>
      </c>
      <c r="D12" s="727">
        <f t="shared" si="4"/>
        <v>0.98484848484848486</v>
      </c>
      <c r="E12" s="390">
        <v>201</v>
      </c>
      <c r="F12" s="727">
        <f t="shared" si="4"/>
        <v>0.76136363636363635</v>
      </c>
      <c r="G12" s="390">
        <v>228</v>
      </c>
      <c r="H12" s="727">
        <f t="shared" ref="H12" si="49">((G12/$B12))</f>
        <v>0.86363636363636365</v>
      </c>
      <c r="I12" s="391">
        <f t="shared" si="0"/>
        <v>689</v>
      </c>
      <c r="J12" s="734">
        <f t="shared" si="6"/>
        <v>0.86994949494949492</v>
      </c>
      <c r="K12" s="390">
        <v>234</v>
      </c>
      <c r="L12" s="727">
        <f t="shared" ref="L12" si="50">((K12/$B12))</f>
        <v>0.88636363636363635</v>
      </c>
      <c r="M12" s="390">
        <v>285</v>
      </c>
      <c r="N12" s="727">
        <f t="shared" ref="N12" si="51">((M12/$B12))</f>
        <v>1.0795454545454546</v>
      </c>
      <c r="O12" s="390">
        <v>166</v>
      </c>
      <c r="P12" s="727">
        <f t="shared" ref="P12" si="52">((O12/$B12))</f>
        <v>0.62878787878787878</v>
      </c>
      <c r="Q12" s="391">
        <f t="shared" si="1"/>
        <v>685</v>
      </c>
      <c r="R12" s="734">
        <f t="shared" si="10"/>
        <v>0.86489898989898994</v>
      </c>
      <c r="S12" s="390">
        <v>0</v>
      </c>
      <c r="T12" s="727">
        <f t="shared" ref="T12" si="53">((S12/$B12))</f>
        <v>0</v>
      </c>
      <c r="U12" s="390">
        <v>0</v>
      </c>
      <c r="V12" s="727">
        <f t="shared" ref="V12" si="54">((U12/$B12))</f>
        <v>0</v>
      </c>
      <c r="W12" s="390">
        <v>0</v>
      </c>
      <c r="X12" s="727">
        <f t="shared" ref="X12" si="55">((W12/$B12))</f>
        <v>0</v>
      </c>
      <c r="Y12" s="880">
        <f t="shared" si="2"/>
        <v>0</v>
      </c>
      <c r="Z12" s="734">
        <f t="shared" si="14"/>
        <v>0</v>
      </c>
      <c r="AA12" s="390">
        <v>0</v>
      </c>
      <c r="AB12" s="727">
        <f t="shared" ref="AB12" si="56">((AA12/$B12))</f>
        <v>0</v>
      </c>
      <c r="AC12" s="390">
        <v>0</v>
      </c>
      <c r="AD12" s="727">
        <f t="shared" ref="AD12" si="57">((AC12/$B12))</f>
        <v>0</v>
      </c>
      <c r="AE12" s="390">
        <v>0</v>
      </c>
      <c r="AF12" s="727">
        <f t="shared" ref="AF12" si="58">((AE12/$B12))</f>
        <v>0</v>
      </c>
      <c r="AG12" s="880">
        <f t="shared" si="3"/>
        <v>0</v>
      </c>
      <c r="AH12" s="734">
        <f t="shared" si="18"/>
        <v>0</v>
      </c>
    </row>
    <row r="13" spans="1:34" ht="16.5" thickBot="1" x14ac:dyDescent="0.3">
      <c r="A13" s="713" t="s">
        <v>385</v>
      </c>
      <c r="B13" s="518">
        <v>64</v>
      </c>
      <c r="C13" s="473">
        <v>33</v>
      </c>
      <c r="D13" s="877">
        <f t="shared" si="4"/>
        <v>0.515625</v>
      </c>
      <c r="E13" s="473">
        <v>32</v>
      </c>
      <c r="F13" s="877">
        <f t="shared" si="4"/>
        <v>0.5</v>
      </c>
      <c r="G13" s="473">
        <v>0</v>
      </c>
      <c r="H13" s="877">
        <f t="shared" ref="H13" si="59">((G13/$B13))</f>
        <v>0</v>
      </c>
      <c r="I13" s="474">
        <f t="shared" si="0"/>
        <v>65</v>
      </c>
      <c r="J13" s="738">
        <f t="shared" si="6"/>
        <v>0.33854166666666669</v>
      </c>
      <c r="K13" s="473">
        <v>0</v>
      </c>
      <c r="L13" s="877">
        <f t="shared" ref="L13" si="60">((K13/$B13))</f>
        <v>0</v>
      </c>
      <c r="M13" s="473">
        <v>0</v>
      </c>
      <c r="N13" s="877">
        <f t="shared" ref="N13" si="61">((M13/$B13))</f>
        <v>0</v>
      </c>
      <c r="O13" s="473">
        <v>0</v>
      </c>
      <c r="P13" s="877">
        <f t="shared" ref="P13" si="62">((O13/$B13))</f>
        <v>0</v>
      </c>
      <c r="Q13" s="474">
        <f t="shared" si="1"/>
        <v>0</v>
      </c>
      <c r="R13" s="738">
        <f t="shared" si="10"/>
        <v>0</v>
      </c>
      <c r="S13" s="473">
        <v>0</v>
      </c>
      <c r="T13" s="877">
        <f t="shared" ref="T13" si="63">((S13/$B13))</f>
        <v>0</v>
      </c>
      <c r="U13" s="473">
        <v>0</v>
      </c>
      <c r="V13" s="877">
        <f t="shared" ref="V13" si="64">((U13/$B13))</f>
        <v>0</v>
      </c>
      <c r="W13" s="473">
        <v>0</v>
      </c>
      <c r="X13" s="877">
        <f t="shared" ref="X13" si="65">((W13/$B13))</f>
        <v>0</v>
      </c>
      <c r="Y13" s="881">
        <f t="shared" si="2"/>
        <v>0</v>
      </c>
      <c r="Z13" s="738">
        <f t="shared" si="14"/>
        <v>0</v>
      </c>
      <c r="AA13" s="473">
        <v>0</v>
      </c>
      <c r="AB13" s="877">
        <f t="shared" ref="AB13" si="66">((AA13/$B13))</f>
        <v>0</v>
      </c>
      <c r="AC13" s="473">
        <v>0</v>
      </c>
      <c r="AD13" s="877">
        <f t="shared" ref="AD13" si="67">((AC13/$B13))</f>
        <v>0</v>
      </c>
      <c r="AE13" s="473">
        <v>0</v>
      </c>
      <c r="AF13" s="877">
        <f t="shared" ref="AF13" si="68">((AE13/$B13))</f>
        <v>0</v>
      </c>
      <c r="AG13" s="881">
        <f t="shared" si="3"/>
        <v>0</v>
      </c>
      <c r="AH13" s="738">
        <f t="shared" si="18"/>
        <v>0</v>
      </c>
    </row>
    <row r="14" spans="1:34" ht="16.5" thickBot="1" x14ac:dyDescent="0.3">
      <c r="A14" s="646" t="s">
        <v>2</v>
      </c>
      <c r="B14" s="402">
        <f>SUM(B7:B13)</f>
        <v>7425</v>
      </c>
      <c r="C14" s="403">
        <f>SUM(C7:C13)</f>
        <v>4345</v>
      </c>
      <c r="D14" s="744">
        <f t="shared" si="4"/>
        <v>0.58518518518518514</v>
      </c>
      <c r="E14" s="403">
        <f>SUM(E7:E13)</f>
        <v>3200</v>
      </c>
      <c r="F14" s="744">
        <f t="shared" si="4"/>
        <v>0.43097643097643096</v>
      </c>
      <c r="G14" s="403">
        <f>SUM(G7:G13)</f>
        <v>3095</v>
      </c>
      <c r="H14" s="744">
        <f t="shared" ref="H14" si="69">((G14/$B14))</f>
        <v>0.41683501683501684</v>
      </c>
      <c r="I14" s="404">
        <f>C14+E14+G14</f>
        <v>10640</v>
      </c>
      <c r="J14" s="746">
        <f t="shared" si="6"/>
        <v>0.47766554433221098</v>
      </c>
      <c r="K14" s="403">
        <f>SUM(K7:K13)</f>
        <v>5919</v>
      </c>
      <c r="L14" s="744">
        <f t="shared" ref="L14" si="70">((K14/$B14))</f>
        <v>0.7971717171717172</v>
      </c>
      <c r="M14" s="403">
        <f>SUM(M7:M13)</f>
        <v>6154</v>
      </c>
      <c r="N14" s="744">
        <f t="shared" ref="N14" si="71">((M14/$B14))</f>
        <v>0.82882154882154879</v>
      </c>
      <c r="O14" s="403">
        <f>SUM(O7:O13)</f>
        <v>4279</v>
      </c>
      <c r="P14" s="744">
        <f t="shared" ref="P14" si="72">((O14/$B14))</f>
        <v>0.57629629629629631</v>
      </c>
      <c r="Q14" s="404">
        <f>K14+M14+O14</f>
        <v>16352</v>
      </c>
      <c r="R14" s="746">
        <f t="shared" si="10"/>
        <v>0.73409652076318743</v>
      </c>
      <c r="S14" s="35">
        <f>SUM(S7:S13)</f>
        <v>0</v>
      </c>
      <c r="T14" s="744">
        <f t="shared" ref="T14" si="73">((S14/$B14))</f>
        <v>0</v>
      </c>
      <c r="U14" s="35">
        <f>SUM(U7:U13)</f>
        <v>0</v>
      </c>
      <c r="V14" s="744">
        <f t="shared" ref="V14" si="74">((U14/$B14))</f>
        <v>0</v>
      </c>
      <c r="W14" s="35">
        <f>SUM(W7:W13)</f>
        <v>0</v>
      </c>
      <c r="X14" s="744">
        <f t="shared" ref="X14" si="75">((W14/$B14))</f>
        <v>0</v>
      </c>
      <c r="Y14" s="882">
        <f>S14+U14+W14</f>
        <v>0</v>
      </c>
      <c r="Z14" s="746">
        <f t="shared" si="14"/>
        <v>0</v>
      </c>
      <c r="AA14" s="35">
        <f>SUM(AA7:AA12)</f>
        <v>0</v>
      </c>
      <c r="AB14" s="744">
        <f t="shared" ref="AB14" si="76">((AA14/$B14))</f>
        <v>0</v>
      </c>
      <c r="AC14" s="35">
        <f>SUM(AC7:AC12)</f>
        <v>0</v>
      </c>
      <c r="AD14" s="744">
        <f t="shared" ref="AD14" si="77">((AC14/$B14))</f>
        <v>0</v>
      </c>
      <c r="AE14" s="35">
        <f>SUM(AE7:AE13)</f>
        <v>0</v>
      </c>
      <c r="AF14" s="744">
        <f t="shared" ref="AF14" si="78">((AE14/$B14))</f>
        <v>0</v>
      </c>
      <c r="AG14" s="882">
        <f>AA14+AC14+AE14</f>
        <v>0</v>
      </c>
      <c r="AH14" s="746">
        <f t="shared" si="18"/>
        <v>0</v>
      </c>
    </row>
    <row r="17" spans="1:34" hidden="1" x14ac:dyDescent="0.25">
      <c r="A17" s="950" t="s">
        <v>320</v>
      </c>
      <c r="B17" s="951"/>
      <c r="C17" s="951"/>
      <c r="D17" s="951"/>
      <c r="E17" s="951"/>
      <c r="F17" s="951"/>
      <c r="G17" s="951"/>
      <c r="H17" s="951"/>
      <c r="I17" s="951"/>
      <c r="J17" s="951"/>
      <c r="K17" s="951"/>
      <c r="L17" s="951"/>
      <c r="M17" s="951"/>
      <c r="N17" s="951"/>
      <c r="O17" s="951"/>
      <c r="P17" s="951"/>
      <c r="Q17" s="951"/>
      <c r="R17" s="951"/>
      <c r="S17" s="951"/>
      <c r="T17" s="951"/>
      <c r="U17" s="951"/>
      <c r="V17" s="951"/>
      <c r="W17" s="951"/>
      <c r="X17" s="951"/>
      <c r="Y17" s="951"/>
      <c r="Z17" s="951"/>
      <c r="AA17" s="951"/>
      <c r="AB17" s="951"/>
      <c r="AC17" s="951"/>
      <c r="AD17" s="951"/>
      <c r="AE17" s="951"/>
      <c r="AF17" s="951"/>
      <c r="AG17" s="951"/>
      <c r="AH17" s="951"/>
    </row>
    <row r="18" spans="1:34" ht="32.25" hidden="1" thickBot="1" x14ac:dyDescent="0.3">
      <c r="A18" s="638" t="s">
        <v>8</v>
      </c>
      <c r="B18" s="475" t="s">
        <v>9</v>
      </c>
      <c r="C18" s="395" t="str">
        <f>'UBS Vila Dalva'!C6</f>
        <v>JAN</v>
      </c>
      <c r="D18" s="627" t="str">
        <f>'UBS Vila Dalva'!D6</f>
        <v>%</v>
      </c>
      <c r="E18" s="395" t="str">
        <f>'UBS Vila Dalva'!E6</f>
        <v>FEV</v>
      </c>
      <c r="F18" s="627" t="str">
        <f>'UBS Vila Dalva'!F6</f>
        <v>%</v>
      </c>
      <c r="G18" s="395" t="str">
        <f>'UBS Vila Dalva'!G6</f>
        <v>MAR</v>
      </c>
      <c r="H18" s="627" t="str">
        <f>'UBS Vila Dalva'!H6</f>
        <v>%</v>
      </c>
      <c r="I18" s="396" t="str">
        <f>'UBS Vila Dalva'!I6</f>
        <v>Trimestre</v>
      </c>
      <c r="J18" s="628" t="str">
        <f>'UBS Vila Dalva'!J6</f>
        <v>%</v>
      </c>
      <c r="K18" s="395" t="str">
        <f>'UBS Vila Dalva'!K6</f>
        <v>ABR</v>
      </c>
      <c r="L18" s="627" t="str">
        <f>'UBS Vila Dalva'!L6</f>
        <v>%</v>
      </c>
      <c r="M18" s="395" t="str">
        <f>'UBS Vila Dalva'!M6</f>
        <v>MAI</v>
      </c>
      <c r="N18" s="627" t="str">
        <f>'UBS Vila Dalva'!N6</f>
        <v>%</v>
      </c>
      <c r="O18" s="395" t="str">
        <f>'UBS Vila Dalva'!O6</f>
        <v>JUN</v>
      </c>
      <c r="P18" s="627" t="str">
        <f>'UBS Vila Dalva'!P6</f>
        <v>%</v>
      </c>
      <c r="Q18" s="396" t="str">
        <f>'UBS Vila Dalva'!Q6</f>
        <v>Trimestre</v>
      </c>
      <c r="R18" s="628" t="str">
        <f>'UBS Vila Dalva'!R6</f>
        <v>%</v>
      </c>
      <c r="S18" s="43" t="str">
        <f>'UBS Vila Dalva'!S6</f>
        <v>JUL</v>
      </c>
      <c r="T18" s="627" t="str">
        <f>'UBS Vila Dalva'!T6</f>
        <v>%</v>
      </c>
      <c r="U18" s="43" t="str">
        <f>'UBS Vila Dalva'!U6</f>
        <v>AGO</v>
      </c>
      <c r="V18" s="627" t="str">
        <f>'UBS Vila Dalva'!V6</f>
        <v>%</v>
      </c>
      <c r="W18" s="43" t="str">
        <f>'UBS Vila Dalva'!W6</f>
        <v>SET</v>
      </c>
      <c r="X18" s="627" t="str">
        <f>'UBS Vila Dalva'!X6</f>
        <v>%</v>
      </c>
      <c r="Y18" s="45" t="str">
        <f>'UBS Vila Dalva'!Y6</f>
        <v>Trimestre</v>
      </c>
      <c r="Z18" s="628" t="str">
        <f>'UBS Vila Dalva'!Z6</f>
        <v>%</v>
      </c>
      <c r="AA18" s="43" t="str">
        <f>'UBS Vila Dalva'!AA6</f>
        <v>OUT</v>
      </c>
      <c r="AB18" s="627" t="str">
        <f>'UBS Vila Dalva'!AB6</f>
        <v>%</v>
      </c>
      <c r="AC18" s="43" t="str">
        <f>'UBS Vila Dalva'!AC6</f>
        <v>NOV</v>
      </c>
      <c r="AD18" s="627" t="str">
        <f>'UBS Vila Dalva'!AD6</f>
        <v>%</v>
      </c>
      <c r="AE18" s="43" t="str">
        <f>'UBS Vila Dalva'!AE6</f>
        <v>DEZ</v>
      </c>
      <c r="AF18" s="627" t="str">
        <f>'UBS Vila Dalva'!AF6</f>
        <v>%</v>
      </c>
      <c r="AG18" s="45" t="str">
        <f>'UBS Vila Dalva'!AG6</f>
        <v>Trimestre</v>
      </c>
      <c r="AH18" s="628" t="str">
        <f>'UBS Vila Dalva'!AH6</f>
        <v>%</v>
      </c>
    </row>
    <row r="19" spans="1:34" ht="16.5" hidden="1" thickTop="1" x14ac:dyDescent="0.25">
      <c r="A19" s="635" t="s">
        <v>13</v>
      </c>
      <c r="B19" s="476">
        <v>6</v>
      </c>
      <c r="C19" s="477">
        <v>6</v>
      </c>
      <c r="D19" s="727">
        <f t="shared" ref="D19:D36" si="79">((C19/$B19))-1</f>
        <v>0</v>
      </c>
      <c r="E19" s="477">
        <v>6</v>
      </c>
      <c r="F19" s="727">
        <f t="shared" ref="F19:F36" si="80">((E19/$B19))-1</f>
        <v>0</v>
      </c>
      <c r="G19" s="477">
        <v>0</v>
      </c>
      <c r="H19" s="727">
        <f t="shared" ref="H19:H36" si="81">((G19/$B19))-1</f>
        <v>-1</v>
      </c>
      <c r="I19" s="399">
        <f t="shared" ref="I19:I36" si="82">C19+E19+G19</f>
        <v>12</v>
      </c>
      <c r="J19" s="737">
        <f t="shared" ref="J19:J36" si="83">((I19/(3*$B19)))-1</f>
        <v>-0.33333333333333337</v>
      </c>
      <c r="K19" s="477">
        <v>0</v>
      </c>
      <c r="L19" s="727">
        <f t="shared" ref="L19:L36" si="84">((K19/$B19))-1</f>
        <v>-1</v>
      </c>
      <c r="M19" s="477">
        <v>0</v>
      </c>
      <c r="N19" s="776">
        <f t="shared" ref="N19:N36" si="85">((M19/$B19))-1</f>
        <v>-1</v>
      </c>
      <c r="O19" s="477">
        <v>0</v>
      </c>
      <c r="P19" s="727">
        <f t="shared" ref="P19:P36" si="86">((O19/$B19))-1</f>
        <v>-1</v>
      </c>
      <c r="Q19" s="399">
        <f t="shared" ref="Q19:Q36" si="87">K19+M19+O19</f>
        <v>0</v>
      </c>
      <c r="R19" s="737">
        <f t="shared" ref="R19:R36" si="88">((Q19/(3*$B19)))-1</f>
        <v>-1</v>
      </c>
      <c r="S19" s="477">
        <v>0</v>
      </c>
      <c r="T19" s="727">
        <f t="shared" ref="T19:T36" si="89">((S19/$B19))-1</f>
        <v>-1</v>
      </c>
      <c r="U19" s="477">
        <v>0</v>
      </c>
      <c r="V19" s="727">
        <f t="shared" ref="V19:V36" si="90">((U19/$B19))-1</f>
        <v>-1</v>
      </c>
      <c r="W19" s="477">
        <v>0</v>
      </c>
      <c r="X19" s="727">
        <f t="shared" ref="X19:X29" si="91">((W19/$B19))-1</f>
        <v>-1</v>
      </c>
      <c r="Y19" s="2">
        <f t="shared" ref="Y19:Y36" si="92">S19+U19+W19</f>
        <v>0</v>
      </c>
      <c r="Z19" s="737">
        <f t="shared" ref="Z19:Z36" si="93">((Y19/(3*$B19)))-1</f>
        <v>-1</v>
      </c>
      <c r="AA19" s="477">
        <v>0</v>
      </c>
      <c r="AB19" s="727">
        <f t="shared" ref="AB19:AB36" si="94">((AA19/$B19))-1</f>
        <v>-1</v>
      </c>
      <c r="AC19" s="477">
        <v>0</v>
      </c>
      <c r="AD19" s="776">
        <f t="shared" ref="AD19:AD36" si="95">((AC19/$B19))-1</f>
        <v>-1</v>
      </c>
      <c r="AE19" s="477">
        <v>0</v>
      </c>
      <c r="AF19" s="727">
        <f t="shared" ref="AF19:AF36" si="96">((AE19/$B19))-1</f>
        <v>-1</v>
      </c>
      <c r="AG19" s="2">
        <f t="shared" ref="AG19:AG36" si="97">AA19+AC19+AE19</f>
        <v>0</v>
      </c>
      <c r="AH19" s="737">
        <f t="shared" ref="AH19:AH36" si="98">((AG19/(3*$B19)))-1</f>
        <v>-1</v>
      </c>
    </row>
    <row r="20" spans="1:34" hidden="1" x14ac:dyDescent="0.25">
      <c r="A20" s="635" t="s">
        <v>252</v>
      </c>
      <c r="B20" s="476">
        <v>9</v>
      </c>
      <c r="C20" s="478">
        <v>7</v>
      </c>
      <c r="D20" s="727">
        <f t="shared" si="79"/>
        <v>-0.22222222222222221</v>
      </c>
      <c r="E20" s="478">
        <v>7</v>
      </c>
      <c r="F20" s="727">
        <f t="shared" si="80"/>
        <v>-0.22222222222222221</v>
      </c>
      <c r="G20" s="478">
        <v>0</v>
      </c>
      <c r="H20" s="727">
        <f t="shared" si="81"/>
        <v>-1</v>
      </c>
      <c r="I20" s="399">
        <f t="shared" si="82"/>
        <v>14</v>
      </c>
      <c r="J20" s="737">
        <f t="shared" si="83"/>
        <v>-0.48148148148148151</v>
      </c>
      <c r="K20" s="478">
        <v>0</v>
      </c>
      <c r="L20" s="727">
        <f t="shared" si="84"/>
        <v>-1</v>
      </c>
      <c r="M20" s="478">
        <v>0</v>
      </c>
      <c r="N20" s="776">
        <f t="shared" si="85"/>
        <v>-1</v>
      </c>
      <c r="O20" s="478">
        <v>0</v>
      </c>
      <c r="P20" s="727">
        <f t="shared" si="86"/>
        <v>-1</v>
      </c>
      <c r="Q20" s="399">
        <f t="shared" si="87"/>
        <v>0</v>
      </c>
      <c r="R20" s="737">
        <f t="shared" si="88"/>
        <v>-1</v>
      </c>
      <c r="S20" s="478">
        <v>0</v>
      </c>
      <c r="T20" s="727">
        <f t="shared" si="89"/>
        <v>-1</v>
      </c>
      <c r="U20" s="478">
        <v>0</v>
      </c>
      <c r="V20" s="727">
        <f t="shared" si="90"/>
        <v>-1</v>
      </c>
      <c r="W20" s="478">
        <v>0</v>
      </c>
      <c r="X20" s="727">
        <f t="shared" si="91"/>
        <v>-1</v>
      </c>
      <c r="Y20" s="2">
        <f t="shared" si="92"/>
        <v>0</v>
      </c>
      <c r="Z20" s="737">
        <f t="shared" si="93"/>
        <v>-1</v>
      </c>
      <c r="AA20" s="478">
        <v>0</v>
      </c>
      <c r="AB20" s="727">
        <f t="shared" si="94"/>
        <v>-1</v>
      </c>
      <c r="AC20" s="478">
        <v>0</v>
      </c>
      <c r="AD20" s="776">
        <f t="shared" si="95"/>
        <v>-1</v>
      </c>
      <c r="AE20" s="478">
        <v>0</v>
      </c>
      <c r="AF20" s="727">
        <f t="shared" si="96"/>
        <v>-1</v>
      </c>
      <c r="AG20" s="2">
        <f t="shared" si="97"/>
        <v>0</v>
      </c>
      <c r="AH20" s="737">
        <f t="shared" si="98"/>
        <v>-1</v>
      </c>
    </row>
    <row r="21" spans="1:34" ht="30" hidden="1" x14ac:dyDescent="0.25">
      <c r="A21" s="635" t="s">
        <v>180</v>
      </c>
      <c r="B21" s="476">
        <v>4</v>
      </c>
      <c r="C21" s="435">
        <v>3</v>
      </c>
      <c r="D21" s="727">
        <f t="shared" si="79"/>
        <v>-0.25</v>
      </c>
      <c r="E21" s="435">
        <v>3</v>
      </c>
      <c r="F21" s="727">
        <f t="shared" si="80"/>
        <v>-0.25</v>
      </c>
      <c r="G21" s="435">
        <v>0</v>
      </c>
      <c r="H21" s="727">
        <f t="shared" si="81"/>
        <v>-1</v>
      </c>
      <c r="I21" s="399">
        <f t="shared" si="82"/>
        <v>6</v>
      </c>
      <c r="J21" s="737">
        <f t="shared" si="83"/>
        <v>-0.5</v>
      </c>
      <c r="K21" s="435">
        <v>0</v>
      </c>
      <c r="L21" s="727">
        <f t="shared" si="84"/>
        <v>-1</v>
      </c>
      <c r="M21" s="435">
        <v>0</v>
      </c>
      <c r="N21" s="776">
        <f t="shared" si="85"/>
        <v>-1</v>
      </c>
      <c r="O21" s="435">
        <v>0</v>
      </c>
      <c r="P21" s="727">
        <f t="shared" si="86"/>
        <v>-1</v>
      </c>
      <c r="Q21" s="399">
        <f t="shared" si="87"/>
        <v>0</v>
      </c>
      <c r="R21" s="737">
        <f t="shared" si="88"/>
        <v>-1</v>
      </c>
      <c r="S21" s="435">
        <v>0</v>
      </c>
      <c r="T21" s="727">
        <f t="shared" si="89"/>
        <v>-1</v>
      </c>
      <c r="U21" s="435">
        <v>0</v>
      </c>
      <c r="V21" s="727">
        <f t="shared" si="90"/>
        <v>-1</v>
      </c>
      <c r="W21" s="435">
        <v>0</v>
      </c>
      <c r="X21" s="727">
        <f t="shared" si="91"/>
        <v>-1</v>
      </c>
      <c r="Y21" s="2">
        <f t="shared" si="92"/>
        <v>0</v>
      </c>
      <c r="Z21" s="737">
        <f t="shared" si="93"/>
        <v>-1</v>
      </c>
      <c r="AA21" s="435">
        <v>0</v>
      </c>
      <c r="AB21" s="727">
        <f t="shared" si="94"/>
        <v>-1</v>
      </c>
      <c r="AC21" s="435">
        <v>0</v>
      </c>
      <c r="AD21" s="776">
        <f t="shared" si="95"/>
        <v>-1</v>
      </c>
      <c r="AE21" s="435">
        <v>0</v>
      </c>
      <c r="AF21" s="727">
        <f t="shared" si="96"/>
        <v>-1</v>
      </c>
      <c r="AG21" s="2">
        <f t="shared" si="97"/>
        <v>0</v>
      </c>
      <c r="AH21" s="737">
        <f t="shared" si="98"/>
        <v>-1</v>
      </c>
    </row>
    <row r="22" spans="1:34" ht="30" hidden="1" x14ac:dyDescent="0.25">
      <c r="A22" s="635" t="s">
        <v>344</v>
      </c>
      <c r="B22" s="479">
        <v>2</v>
      </c>
      <c r="C22" s="480">
        <v>0</v>
      </c>
      <c r="D22" s="727">
        <f t="shared" si="79"/>
        <v>-1</v>
      </c>
      <c r="E22" s="480">
        <v>0</v>
      </c>
      <c r="F22" s="727">
        <f t="shared" si="80"/>
        <v>-1</v>
      </c>
      <c r="G22" s="480">
        <v>0</v>
      </c>
      <c r="H22" s="727">
        <f t="shared" si="81"/>
        <v>-1</v>
      </c>
      <c r="I22" s="399">
        <f t="shared" si="82"/>
        <v>0</v>
      </c>
      <c r="J22" s="737">
        <f t="shared" si="83"/>
        <v>-1</v>
      </c>
      <c r="K22" s="480">
        <v>0</v>
      </c>
      <c r="L22" s="727">
        <f t="shared" si="84"/>
        <v>-1</v>
      </c>
      <c r="M22" s="480">
        <v>0</v>
      </c>
      <c r="N22" s="776">
        <f t="shared" si="85"/>
        <v>-1</v>
      </c>
      <c r="O22" s="480">
        <v>0</v>
      </c>
      <c r="P22" s="727">
        <f t="shared" si="86"/>
        <v>-1</v>
      </c>
      <c r="Q22" s="399">
        <f t="shared" si="87"/>
        <v>0</v>
      </c>
      <c r="R22" s="737">
        <f t="shared" si="88"/>
        <v>-1</v>
      </c>
      <c r="S22" s="480">
        <v>0</v>
      </c>
      <c r="T22" s="727">
        <f t="shared" si="89"/>
        <v>-1</v>
      </c>
      <c r="U22" s="480">
        <v>0</v>
      </c>
      <c r="V22" s="727">
        <f t="shared" si="90"/>
        <v>-1</v>
      </c>
      <c r="W22" s="480">
        <v>0</v>
      </c>
      <c r="X22" s="727">
        <f t="shared" si="91"/>
        <v>-1</v>
      </c>
      <c r="Y22" s="2">
        <f t="shared" si="92"/>
        <v>0</v>
      </c>
      <c r="Z22" s="737">
        <f t="shared" si="93"/>
        <v>-1</v>
      </c>
      <c r="AA22" s="480">
        <v>0</v>
      </c>
      <c r="AB22" s="727">
        <f t="shared" si="94"/>
        <v>-1</v>
      </c>
      <c r="AC22" s="480">
        <v>0</v>
      </c>
      <c r="AD22" s="776">
        <f t="shared" si="95"/>
        <v>-1</v>
      </c>
      <c r="AE22" s="480">
        <v>0</v>
      </c>
      <c r="AF22" s="727">
        <f t="shared" si="96"/>
        <v>-1</v>
      </c>
      <c r="AG22" s="2">
        <f t="shared" si="97"/>
        <v>0</v>
      </c>
      <c r="AH22" s="737">
        <f t="shared" si="98"/>
        <v>-1</v>
      </c>
    </row>
    <row r="23" spans="1:34" hidden="1" x14ac:dyDescent="0.25">
      <c r="A23" s="639" t="s">
        <v>181</v>
      </c>
      <c r="B23" s="476">
        <v>5</v>
      </c>
      <c r="C23" s="478">
        <v>5</v>
      </c>
      <c r="D23" s="727">
        <f t="shared" si="79"/>
        <v>0</v>
      </c>
      <c r="E23" s="478">
        <v>5</v>
      </c>
      <c r="F23" s="727">
        <f t="shared" si="80"/>
        <v>0</v>
      </c>
      <c r="G23" s="478">
        <v>0</v>
      </c>
      <c r="H23" s="727">
        <f t="shared" si="81"/>
        <v>-1</v>
      </c>
      <c r="I23" s="399">
        <f t="shared" si="82"/>
        <v>10</v>
      </c>
      <c r="J23" s="737">
        <f t="shared" si="83"/>
        <v>-0.33333333333333337</v>
      </c>
      <c r="K23" s="478">
        <v>0</v>
      </c>
      <c r="L23" s="727">
        <f t="shared" si="84"/>
        <v>-1</v>
      </c>
      <c r="M23" s="478">
        <v>0</v>
      </c>
      <c r="N23" s="776">
        <f t="shared" si="85"/>
        <v>-1</v>
      </c>
      <c r="O23" s="478">
        <v>0</v>
      </c>
      <c r="P23" s="727">
        <f t="shared" si="86"/>
        <v>-1</v>
      </c>
      <c r="Q23" s="399">
        <f t="shared" si="87"/>
        <v>0</v>
      </c>
      <c r="R23" s="737">
        <f t="shared" si="88"/>
        <v>-1</v>
      </c>
      <c r="S23" s="478">
        <v>0</v>
      </c>
      <c r="T23" s="727">
        <f t="shared" si="89"/>
        <v>-1</v>
      </c>
      <c r="U23" s="478">
        <v>0</v>
      </c>
      <c r="V23" s="727">
        <f t="shared" si="90"/>
        <v>-1</v>
      </c>
      <c r="W23" s="478">
        <v>0</v>
      </c>
      <c r="X23" s="727">
        <f t="shared" si="91"/>
        <v>-1</v>
      </c>
      <c r="Y23" s="2">
        <f t="shared" si="92"/>
        <v>0</v>
      </c>
      <c r="Z23" s="737">
        <f t="shared" si="93"/>
        <v>-1</v>
      </c>
      <c r="AA23" s="478">
        <v>0</v>
      </c>
      <c r="AB23" s="727">
        <f t="shared" si="94"/>
        <v>-1</v>
      </c>
      <c r="AC23" s="478">
        <v>0</v>
      </c>
      <c r="AD23" s="776">
        <f t="shared" si="95"/>
        <v>-1</v>
      </c>
      <c r="AE23" s="478">
        <v>0</v>
      </c>
      <c r="AF23" s="727">
        <f t="shared" si="96"/>
        <v>-1</v>
      </c>
      <c r="AG23" s="2">
        <f t="shared" si="97"/>
        <v>0</v>
      </c>
      <c r="AH23" s="737">
        <f t="shared" si="98"/>
        <v>-1</v>
      </c>
    </row>
    <row r="24" spans="1:34" hidden="1" x14ac:dyDescent="0.25">
      <c r="A24" s="639" t="s">
        <v>345</v>
      </c>
      <c r="B24" s="479">
        <v>1</v>
      </c>
      <c r="C24" s="481">
        <v>0</v>
      </c>
      <c r="D24" s="774">
        <f t="shared" si="79"/>
        <v>-1</v>
      </c>
      <c r="E24" s="481">
        <v>0</v>
      </c>
      <c r="F24" s="774">
        <f t="shared" si="80"/>
        <v>-1</v>
      </c>
      <c r="G24" s="481">
        <v>0</v>
      </c>
      <c r="H24" s="774">
        <f t="shared" si="81"/>
        <v>-1</v>
      </c>
      <c r="I24" s="482">
        <f t="shared" si="82"/>
        <v>0</v>
      </c>
      <c r="J24" s="775">
        <f t="shared" si="83"/>
        <v>-1</v>
      </c>
      <c r="K24" s="481">
        <v>0</v>
      </c>
      <c r="L24" s="774">
        <f t="shared" si="84"/>
        <v>-1</v>
      </c>
      <c r="M24" s="481">
        <v>0</v>
      </c>
      <c r="N24" s="777">
        <f t="shared" si="85"/>
        <v>-1</v>
      </c>
      <c r="O24" s="481">
        <v>0</v>
      </c>
      <c r="P24" s="774">
        <f t="shared" si="86"/>
        <v>-1</v>
      </c>
      <c r="Q24" s="482">
        <f t="shared" si="87"/>
        <v>0</v>
      </c>
      <c r="R24" s="775">
        <f t="shared" si="88"/>
        <v>-1</v>
      </c>
      <c r="S24" s="481">
        <v>0</v>
      </c>
      <c r="T24" s="774">
        <f t="shared" si="89"/>
        <v>-1</v>
      </c>
      <c r="U24" s="481">
        <v>0</v>
      </c>
      <c r="V24" s="774">
        <f t="shared" si="90"/>
        <v>-1</v>
      </c>
      <c r="W24" s="481">
        <v>0</v>
      </c>
      <c r="X24" s="774">
        <f t="shared" si="91"/>
        <v>-1</v>
      </c>
      <c r="Y24" s="115">
        <f t="shared" si="92"/>
        <v>0</v>
      </c>
      <c r="Z24" s="775">
        <f t="shared" si="93"/>
        <v>-1</v>
      </c>
      <c r="AA24" s="481">
        <v>0</v>
      </c>
      <c r="AB24" s="774">
        <f t="shared" si="94"/>
        <v>-1</v>
      </c>
      <c r="AC24" s="481">
        <v>0</v>
      </c>
      <c r="AD24" s="777">
        <f t="shared" si="95"/>
        <v>-1</v>
      </c>
      <c r="AE24" s="481">
        <v>0</v>
      </c>
      <c r="AF24" s="774">
        <f t="shared" si="96"/>
        <v>-1</v>
      </c>
      <c r="AG24" s="115">
        <f t="shared" si="97"/>
        <v>0</v>
      </c>
      <c r="AH24" s="775">
        <f t="shared" si="98"/>
        <v>-1</v>
      </c>
    </row>
    <row r="25" spans="1:34" hidden="1" x14ac:dyDescent="0.25">
      <c r="A25" s="640" t="s">
        <v>234</v>
      </c>
      <c r="B25" s="476">
        <v>2</v>
      </c>
      <c r="C25" s="478">
        <v>2</v>
      </c>
      <c r="D25" s="727">
        <f t="shared" si="79"/>
        <v>0</v>
      </c>
      <c r="E25" s="478">
        <v>2</v>
      </c>
      <c r="F25" s="727">
        <f t="shared" si="80"/>
        <v>0</v>
      </c>
      <c r="G25" s="478">
        <v>0</v>
      </c>
      <c r="H25" s="727">
        <f t="shared" si="81"/>
        <v>-1</v>
      </c>
      <c r="I25" s="399">
        <f t="shared" si="82"/>
        <v>4</v>
      </c>
      <c r="J25" s="737">
        <f t="shared" si="83"/>
        <v>-0.33333333333333337</v>
      </c>
      <c r="K25" s="478">
        <v>0</v>
      </c>
      <c r="L25" s="727">
        <f t="shared" si="84"/>
        <v>-1</v>
      </c>
      <c r="M25" s="478">
        <v>0</v>
      </c>
      <c r="N25" s="776">
        <f t="shared" si="85"/>
        <v>-1</v>
      </c>
      <c r="O25" s="478">
        <v>0</v>
      </c>
      <c r="P25" s="727">
        <f t="shared" si="86"/>
        <v>-1</v>
      </c>
      <c r="Q25" s="399">
        <f t="shared" si="87"/>
        <v>0</v>
      </c>
      <c r="R25" s="737">
        <f t="shared" si="88"/>
        <v>-1</v>
      </c>
      <c r="S25" s="478">
        <v>0</v>
      </c>
      <c r="T25" s="727">
        <f t="shared" si="89"/>
        <v>-1</v>
      </c>
      <c r="U25" s="478">
        <v>0</v>
      </c>
      <c r="V25" s="727">
        <f t="shared" si="90"/>
        <v>-1</v>
      </c>
      <c r="W25" s="478">
        <v>0</v>
      </c>
      <c r="X25" s="727">
        <f t="shared" si="91"/>
        <v>-1</v>
      </c>
      <c r="Y25" s="2">
        <f t="shared" si="92"/>
        <v>0</v>
      </c>
      <c r="Z25" s="737">
        <f t="shared" si="93"/>
        <v>-1</v>
      </c>
      <c r="AA25" s="478">
        <v>0</v>
      </c>
      <c r="AB25" s="727">
        <f t="shared" si="94"/>
        <v>-1</v>
      </c>
      <c r="AC25" s="478">
        <v>0</v>
      </c>
      <c r="AD25" s="776">
        <f t="shared" si="95"/>
        <v>-1</v>
      </c>
      <c r="AE25" s="478">
        <v>0</v>
      </c>
      <c r="AF25" s="727">
        <f t="shared" si="96"/>
        <v>-1</v>
      </c>
      <c r="AG25" s="2">
        <f t="shared" si="97"/>
        <v>0</v>
      </c>
      <c r="AH25" s="737">
        <f t="shared" si="98"/>
        <v>-1</v>
      </c>
    </row>
    <row r="26" spans="1:34" hidden="1" x14ac:dyDescent="0.25">
      <c r="A26" s="641" t="s">
        <v>172</v>
      </c>
      <c r="B26" s="483">
        <v>2</v>
      </c>
      <c r="C26" s="409">
        <v>2</v>
      </c>
      <c r="D26" s="774">
        <f t="shared" ref="D26:D27" si="99">((C26/$B26))-1</f>
        <v>0</v>
      </c>
      <c r="E26" s="409">
        <v>2</v>
      </c>
      <c r="F26" s="774">
        <f t="shared" ref="F26:F27" si="100">((E26/$B26))-1</f>
        <v>0</v>
      </c>
      <c r="G26" s="409">
        <v>0</v>
      </c>
      <c r="H26" s="774">
        <f t="shared" ref="H26:H27" si="101">((G26/$B26))-1</f>
        <v>-1</v>
      </c>
      <c r="I26" s="482">
        <f t="shared" ref="I26:I27" si="102">C26+E26+G26</f>
        <v>4</v>
      </c>
      <c r="J26" s="775">
        <f t="shared" ref="J26:J27" si="103">((I26/(3*$B26)))-1</f>
        <v>-0.33333333333333337</v>
      </c>
      <c r="K26" s="409">
        <v>0</v>
      </c>
      <c r="L26" s="774">
        <f t="shared" ref="L26:L27" si="104">((K26/$B26))-1</f>
        <v>-1</v>
      </c>
      <c r="M26" s="409">
        <v>0</v>
      </c>
      <c r="N26" s="777">
        <f t="shared" ref="N26:N27" si="105">((M26/$B26))-1</f>
        <v>-1</v>
      </c>
      <c r="O26" s="409">
        <v>0</v>
      </c>
      <c r="P26" s="774">
        <f t="shared" ref="P26:P27" si="106">((O26/$B26))-1</f>
        <v>-1</v>
      </c>
      <c r="Q26" s="482">
        <f t="shared" ref="Q26:Q27" si="107">K26+M26+O26</f>
        <v>0</v>
      </c>
      <c r="R26" s="775">
        <f t="shared" ref="R26:R27" si="108">((Q26/(3*$B26)))-1</f>
        <v>-1</v>
      </c>
      <c r="S26" s="409">
        <v>0</v>
      </c>
      <c r="T26" s="774">
        <f t="shared" si="89"/>
        <v>-1</v>
      </c>
      <c r="U26" s="409">
        <v>0</v>
      </c>
      <c r="V26" s="774">
        <f t="shared" si="90"/>
        <v>-1</v>
      </c>
      <c r="W26" s="409">
        <v>0</v>
      </c>
      <c r="X26" s="774">
        <f t="shared" si="91"/>
        <v>-1</v>
      </c>
      <c r="Y26" s="115">
        <f t="shared" si="92"/>
        <v>0</v>
      </c>
      <c r="Z26" s="775">
        <f t="shared" si="93"/>
        <v>-1</v>
      </c>
      <c r="AA26" s="409">
        <v>0</v>
      </c>
      <c r="AB26" s="774">
        <f t="shared" si="94"/>
        <v>-1</v>
      </c>
      <c r="AC26" s="409">
        <v>0</v>
      </c>
      <c r="AD26" s="777">
        <f t="shared" si="95"/>
        <v>-1</v>
      </c>
      <c r="AE26" s="409">
        <v>0</v>
      </c>
      <c r="AF26" s="774">
        <f t="shared" si="96"/>
        <v>-1</v>
      </c>
      <c r="AG26" s="115">
        <f t="shared" si="97"/>
        <v>0</v>
      </c>
      <c r="AH26" s="775">
        <f t="shared" si="98"/>
        <v>-1</v>
      </c>
    </row>
    <row r="27" spans="1:34" hidden="1" x14ac:dyDescent="0.25">
      <c r="A27" s="641" t="s">
        <v>145</v>
      </c>
      <c r="B27" s="483">
        <v>7</v>
      </c>
      <c r="C27" s="409">
        <v>6</v>
      </c>
      <c r="D27" s="774">
        <f t="shared" si="99"/>
        <v>-0.1428571428571429</v>
      </c>
      <c r="E27" s="409">
        <v>5</v>
      </c>
      <c r="F27" s="774">
        <f t="shared" si="100"/>
        <v>-0.2857142857142857</v>
      </c>
      <c r="G27" s="409">
        <v>0</v>
      </c>
      <c r="H27" s="774">
        <f t="shared" si="101"/>
        <v>-1</v>
      </c>
      <c r="I27" s="482">
        <f t="shared" si="102"/>
        <v>11</v>
      </c>
      <c r="J27" s="775">
        <f t="shared" si="103"/>
        <v>-0.47619047619047616</v>
      </c>
      <c r="K27" s="409">
        <v>0</v>
      </c>
      <c r="L27" s="774">
        <f t="shared" si="104"/>
        <v>-1</v>
      </c>
      <c r="M27" s="409">
        <v>0</v>
      </c>
      <c r="N27" s="777">
        <f t="shared" si="105"/>
        <v>-1</v>
      </c>
      <c r="O27" s="409">
        <v>0</v>
      </c>
      <c r="P27" s="774">
        <f t="shared" si="106"/>
        <v>-1</v>
      </c>
      <c r="Q27" s="482">
        <f t="shared" si="107"/>
        <v>0</v>
      </c>
      <c r="R27" s="775">
        <f t="shared" si="108"/>
        <v>-1</v>
      </c>
      <c r="S27" s="409">
        <v>0</v>
      </c>
      <c r="T27" s="774">
        <f t="shared" si="89"/>
        <v>-1</v>
      </c>
      <c r="U27" s="409">
        <v>0</v>
      </c>
      <c r="V27" s="774">
        <f t="shared" si="90"/>
        <v>-1</v>
      </c>
      <c r="W27" s="409">
        <v>0</v>
      </c>
      <c r="X27" s="774">
        <f t="shared" si="91"/>
        <v>-1</v>
      </c>
      <c r="Y27" s="115">
        <f t="shared" si="92"/>
        <v>0</v>
      </c>
      <c r="Z27" s="775">
        <f t="shared" si="93"/>
        <v>-1</v>
      </c>
      <c r="AA27" s="409">
        <v>0</v>
      </c>
      <c r="AB27" s="774">
        <f t="shared" si="94"/>
        <v>-1</v>
      </c>
      <c r="AC27" s="409">
        <v>0</v>
      </c>
      <c r="AD27" s="777">
        <f t="shared" si="95"/>
        <v>-1</v>
      </c>
      <c r="AE27" s="409">
        <v>0</v>
      </c>
      <c r="AF27" s="774">
        <f t="shared" si="96"/>
        <v>-1</v>
      </c>
      <c r="AG27" s="115">
        <f t="shared" si="97"/>
        <v>0</v>
      </c>
      <c r="AH27" s="775">
        <f t="shared" si="98"/>
        <v>-1</v>
      </c>
    </row>
    <row r="28" spans="1:34" hidden="1" x14ac:dyDescent="0.25">
      <c r="A28" s="642" t="s">
        <v>173</v>
      </c>
      <c r="B28" s="476">
        <v>1</v>
      </c>
      <c r="C28" s="478">
        <v>1</v>
      </c>
      <c r="D28" s="727">
        <f t="shared" si="79"/>
        <v>0</v>
      </c>
      <c r="E28" s="478">
        <v>1</v>
      </c>
      <c r="F28" s="727">
        <f t="shared" si="80"/>
        <v>0</v>
      </c>
      <c r="G28" s="478">
        <v>0</v>
      </c>
      <c r="H28" s="727">
        <f t="shared" si="81"/>
        <v>-1</v>
      </c>
      <c r="I28" s="399">
        <f t="shared" si="82"/>
        <v>2</v>
      </c>
      <c r="J28" s="737">
        <f t="shared" si="83"/>
        <v>-0.33333333333333337</v>
      </c>
      <c r="K28" s="478">
        <v>0</v>
      </c>
      <c r="L28" s="727">
        <f t="shared" si="84"/>
        <v>-1</v>
      </c>
      <c r="M28" s="478">
        <v>0</v>
      </c>
      <c r="N28" s="776">
        <f t="shared" si="85"/>
        <v>-1</v>
      </c>
      <c r="O28" s="478">
        <v>0</v>
      </c>
      <c r="P28" s="727">
        <f t="shared" si="86"/>
        <v>-1</v>
      </c>
      <c r="Q28" s="399">
        <f t="shared" si="87"/>
        <v>0</v>
      </c>
      <c r="R28" s="737">
        <f t="shared" si="88"/>
        <v>-1</v>
      </c>
      <c r="S28" s="478">
        <v>0</v>
      </c>
      <c r="T28" s="727">
        <f t="shared" si="89"/>
        <v>-1</v>
      </c>
      <c r="U28" s="478">
        <v>0</v>
      </c>
      <c r="V28" s="727">
        <f t="shared" si="90"/>
        <v>-1</v>
      </c>
      <c r="W28" s="478">
        <v>0</v>
      </c>
      <c r="X28" s="727">
        <f t="shared" si="91"/>
        <v>-1</v>
      </c>
      <c r="Y28" s="2">
        <f t="shared" si="92"/>
        <v>0</v>
      </c>
      <c r="Z28" s="737">
        <f t="shared" si="93"/>
        <v>-1</v>
      </c>
      <c r="AA28" s="478">
        <v>0</v>
      </c>
      <c r="AB28" s="727">
        <f t="shared" si="94"/>
        <v>-1</v>
      </c>
      <c r="AC28" s="478">
        <v>0</v>
      </c>
      <c r="AD28" s="776">
        <f t="shared" si="95"/>
        <v>-1</v>
      </c>
      <c r="AE28" s="478">
        <v>0</v>
      </c>
      <c r="AF28" s="727">
        <f t="shared" si="96"/>
        <v>-1</v>
      </c>
      <c r="AG28" s="2">
        <f t="shared" si="97"/>
        <v>0</v>
      </c>
      <c r="AH28" s="737">
        <f t="shared" si="98"/>
        <v>-1</v>
      </c>
    </row>
    <row r="29" spans="1:34" hidden="1" x14ac:dyDescent="0.25">
      <c r="A29" s="643" t="s">
        <v>175</v>
      </c>
      <c r="B29" s="427">
        <v>1</v>
      </c>
      <c r="C29" s="428">
        <v>1</v>
      </c>
      <c r="D29" s="769">
        <f t="shared" si="79"/>
        <v>0</v>
      </c>
      <c r="E29" s="428">
        <v>1</v>
      </c>
      <c r="F29" s="769">
        <f t="shared" si="80"/>
        <v>0</v>
      </c>
      <c r="G29" s="428">
        <v>0</v>
      </c>
      <c r="H29" s="769">
        <f t="shared" si="81"/>
        <v>-1</v>
      </c>
      <c r="I29" s="534">
        <f t="shared" si="82"/>
        <v>2</v>
      </c>
      <c r="J29" s="767">
        <f t="shared" si="83"/>
        <v>-0.33333333333333337</v>
      </c>
      <c r="K29" s="428">
        <v>0</v>
      </c>
      <c r="L29" s="769">
        <f t="shared" si="84"/>
        <v>-1</v>
      </c>
      <c r="M29" s="428">
        <v>0</v>
      </c>
      <c r="N29" s="778">
        <f t="shared" si="85"/>
        <v>-1</v>
      </c>
      <c r="O29" s="428">
        <v>0</v>
      </c>
      <c r="P29" s="769">
        <f t="shared" si="86"/>
        <v>-1</v>
      </c>
      <c r="Q29" s="534">
        <f t="shared" si="87"/>
        <v>0</v>
      </c>
      <c r="R29" s="767">
        <f t="shared" si="88"/>
        <v>-1</v>
      </c>
      <c r="S29" s="428">
        <v>0</v>
      </c>
      <c r="T29" s="769">
        <f t="shared" si="89"/>
        <v>-1</v>
      </c>
      <c r="U29" s="428">
        <v>0</v>
      </c>
      <c r="V29" s="769">
        <f t="shared" si="90"/>
        <v>-1</v>
      </c>
      <c r="W29" s="428">
        <v>0</v>
      </c>
      <c r="X29" s="769">
        <f t="shared" si="91"/>
        <v>-1</v>
      </c>
      <c r="Y29" s="533">
        <f t="shared" si="92"/>
        <v>0</v>
      </c>
      <c r="Z29" s="767">
        <f t="shared" si="93"/>
        <v>-1</v>
      </c>
      <c r="AA29" s="428">
        <v>0</v>
      </c>
      <c r="AB29" s="769">
        <f t="shared" si="94"/>
        <v>-1</v>
      </c>
      <c r="AC29" s="428">
        <v>0</v>
      </c>
      <c r="AD29" s="778">
        <f t="shared" si="95"/>
        <v>-1</v>
      </c>
      <c r="AE29" s="428">
        <v>0</v>
      </c>
      <c r="AF29" s="769">
        <f t="shared" si="96"/>
        <v>-1</v>
      </c>
      <c r="AG29" s="533">
        <f t="shared" si="97"/>
        <v>0</v>
      </c>
      <c r="AH29" s="767">
        <f t="shared" si="98"/>
        <v>-1</v>
      </c>
    </row>
    <row r="30" spans="1:34" hidden="1" x14ac:dyDescent="0.25">
      <c r="A30" s="394" t="s">
        <v>151</v>
      </c>
      <c r="B30" s="389">
        <v>3</v>
      </c>
      <c r="C30" s="390">
        <v>3</v>
      </c>
      <c r="D30" s="724">
        <f t="shared" si="79"/>
        <v>0</v>
      </c>
      <c r="E30" s="390">
        <v>3</v>
      </c>
      <c r="F30" s="724">
        <f t="shared" si="80"/>
        <v>0</v>
      </c>
      <c r="G30" s="390">
        <v>0</v>
      </c>
      <c r="H30" s="724">
        <f t="shared" ref="H30:H35" si="109">((G30/$B30))-1</f>
        <v>-1</v>
      </c>
      <c r="I30" s="391">
        <f t="shared" si="82"/>
        <v>6</v>
      </c>
      <c r="J30" s="734">
        <f t="shared" si="83"/>
        <v>-0.33333333333333337</v>
      </c>
      <c r="K30" s="390">
        <v>0</v>
      </c>
      <c r="L30" s="724">
        <f t="shared" si="84"/>
        <v>-1</v>
      </c>
      <c r="M30" s="390">
        <v>0</v>
      </c>
      <c r="N30" s="724">
        <f t="shared" si="85"/>
        <v>-1</v>
      </c>
      <c r="O30" s="390">
        <v>0</v>
      </c>
      <c r="P30" s="724">
        <f t="shared" si="86"/>
        <v>-1</v>
      </c>
      <c r="Q30" s="391">
        <f t="shared" si="87"/>
        <v>0</v>
      </c>
      <c r="R30" s="734">
        <f t="shared" si="88"/>
        <v>-1</v>
      </c>
      <c r="S30" s="390">
        <v>0</v>
      </c>
      <c r="T30" s="724">
        <f t="shared" si="89"/>
        <v>-1</v>
      </c>
      <c r="U30" s="390">
        <v>0</v>
      </c>
      <c r="V30" s="724">
        <f t="shared" si="90"/>
        <v>-1</v>
      </c>
      <c r="W30" s="390">
        <v>0</v>
      </c>
      <c r="X30" s="724">
        <f t="shared" ref="X30:X35" si="110">((W30/$B30))-1</f>
        <v>-1</v>
      </c>
      <c r="Y30" s="195">
        <f t="shared" si="92"/>
        <v>0</v>
      </c>
      <c r="Z30" s="734">
        <f t="shared" si="93"/>
        <v>-1</v>
      </c>
      <c r="AA30" s="390">
        <v>0</v>
      </c>
      <c r="AB30" s="724">
        <f t="shared" si="94"/>
        <v>-1</v>
      </c>
      <c r="AC30" s="390">
        <v>0</v>
      </c>
      <c r="AD30" s="724">
        <f t="shared" si="95"/>
        <v>-1</v>
      </c>
      <c r="AE30" s="390">
        <v>0</v>
      </c>
      <c r="AF30" s="724">
        <f t="shared" si="96"/>
        <v>-1</v>
      </c>
      <c r="AG30" s="195">
        <f t="shared" si="97"/>
        <v>0</v>
      </c>
      <c r="AH30" s="734">
        <f t="shared" si="98"/>
        <v>-1</v>
      </c>
    </row>
    <row r="31" spans="1:34" hidden="1" x14ac:dyDescent="0.25">
      <c r="A31" s="394" t="s">
        <v>352</v>
      </c>
      <c r="B31" s="389">
        <v>1</v>
      </c>
      <c r="C31" s="390">
        <v>1</v>
      </c>
      <c r="D31" s="724">
        <f t="shared" si="79"/>
        <v>0</v>
      </c>
      <c r="E31" s="390">
        <v>2</v>
      </c>
      <c r="F31" s="724">
        <f t="shared" si="80"/>
        <v>1</v>
      </c>
      <c r="G31" s="390">
        <v>0</v>
      </c>
      <c r="H31" s="724">
        <f t="shared" si="109"/>
        <v>-1</v>
      </c>
      <c r="I31" s="391">
        <f t="shared" si="82"/>
        <v>3</v>
      </c>
      <c r="J31" s="734">
        <f t="shared" si="83"/>
        <v>0</v>
      </c>
      <c r="K31" s="390">
        <v>0</v>
      </c>
      <c r="L31" s="724">
        <f t="shared" si="84"/>
        <v>-1</v>
      </c>
      <c r="M31" s="390">
        <v>0</v>
      </c>
      <c r="N31" s="724">
        <f t="shared" si="85"/>
        <v>-1</v>
      </c>
      <c r="O31" s="390">
        <v>0</v>
      </c>
      <c r="P31" s="724">
        <f t="shared" si="86"/>
        <v>-1</v>
      </c>
      <c r="Q31" s="391">
        <f t="shared" si="87"/>
        <v>0</v>
      </c>
      <c r="R31" s="734">
        <f t="shared" si="88"/>
        <v>-1</v>
      </c>
      <c r="S31" s="390">
        <v>0</v>
      </c>
      <c r="T31" s="724">
        <f t="shared" si="89"/>
        <v>-1</v>
      </c>
      <c r="U31" s="390">
        <v>0</v>
      </c>
      <c r="V31" s="724">
        <f t="shared" si="90"/>
        <v>-1</v>
      </c>
      <c r="W31" s="390">
        <v>0</v>
      </c>
      <c r="X31" s="724">
        <f t="shared" si="110"/>
        <v>-1</v>
      </c>
      <c r="Y31" s="195">
        <f t="shared" si="92"/>
        <v>0</v>
      </c>
      <c r="Z31" s="734">
        <f t="shared" si="93"/>
        <v>-1</v>
      </c>
      <c r="AA31" s="390">
        <v>0</v>
      </c>
      <c r="AB31" s="724">
        <f t="shared" si="94"/>
        <v>-1</v>
      </c>
      <c r="AC31" s="390">
        <v>0</v>
      </c>
      <c r="AD31" s="724">
        <f t="shared" si="95"/>
        <v>-1</v>
      </c>
      <c r="AE31" s="390">
        <v>0</v>
      </c>
      <c r="AF31" s="724">
        <f t="shared" si="96"/>
        <v>-1</v>
      </c>
      <c r="AG31" s="195">
        <f t="shared" si="97"/>
        <v>0</v>
      </c>
      <c r="AH31" s="734">
        <f t="shared" si="98"/>
        <v>-1</v>
      </c>
    </row>
    <row r="32" spans="1:34" hidden="1" x14ac:dyDescent="0.25">
      <c r="A32" s="394" t="s">
        <v>182</v>
      </c>
      <c r="B32" s="389">
        <v>2</v>
      </c>
      <c r="C32" s="390">
        <v>2</v>
      </c>
      <c r="D32" s="724">
        <f t="shared" si="79"/>
        <v>0</v>
      </c>
      <c r="E32" s="390">
        <v>2</v>
      </c>
      <c r="F32" s="724">
        <f t="shared" si="80"/>
        <v>0</v>
      </c>
      <c r="G32" s="390">
        <v>0</v>
      </c>
      <c r="H32" s="724">
        <f t="shared" si="109"/>
        <v>-1</v>
      </c>
      <c r="I32" s="391">
        <f t="shared" si="82"/>
        <v>4</v>
      </c>
      <c r="J32" s="734">
        <f t="shared" si="83"/>
        <v>-0.33333333333333337</v>
      </c>
      <c r="K32" s="390">
        <v>0</v>
      </c>
      <c r="L32" s="724">
        <f t="shared" si="84"/>
        <v>-1</v>
      </c>
      <c r="M32" s="390">
        <v>0</v>
      </c>
      <c r="N32" s="724">
        <f t="shared" si="85"/>
        <v>-1</v>
      </c>
      <c r="O32" s="390">
        <v>0</v>
      </c>
      <c r="P32" s="724">
        <f t="shared" si="86"/>
        <v>-1</v>
      </c>
      <c r="Q32" s="391">
        <f t="shared" si="87"/>
        <v>0</v>
      </c>
      <c r="R32" s="734">
        <f t="shared" si="88"/>
        <v>-1</v>
      </c>
      <c r="S32" s="390">
        <v>0</v>
      </c>
      <c r="T32" s="724">
        <f t="shared" si="89"/>
        <v>-1</v>
      </c>
      <c r="U32" s="390">
        <v>0</v>
      </c>
      <c r="V32" s="724">
        <f t="shared" si="90"/>
        <v>-1</v>
      </c>
      <c r="W32" s="390">
        <v>0</v>
      </c>
      <c r="X32" s="724">
        <f t="shared" si="110"/>
        <v>-1</v>
      </c>
      <c r="Y32" s="195">
        <f t="shared" si="92"/>
        <v>0</v>
      </c>
      <c r="Z32" s="734">
        <f t="shared" si="93"/>
        <v>-1</v>
      </c>
      <c r="AA32" s="390">
        <v>0</v>
      </c>
      <c r="AB32" s="724">
        <f t="shared" si="94"/>
        <v>-1</v>
      </c>
      <c r="AC32" s="390">
        <v>0</v>
      </c>
      <c r="AD32" s="724">
        <f t="shared" si="95"/>
        <v>-1</v>
      </c>
      <c r="AE32" s="390">
        <v>0</v>
      </c>
      <c r="AF32" s="724">
        <f t="shared" si="96"/>
        <v>-1</v>
      </c>
      <c r="AG32" s="195">
        <f t="shared" si="97"/>
        <v>0</v>
      </c>
      <c r="AH32" s="734">
        <f t="shared" si="98"/>
        <v>-1</v>
      </c>
    </row>
    <row r="33" spans="1:34" hidden="1" x14ac:dyDescent="0.25">
      <c r="A33" s="394" t="s">
        <v>14</v>
      </c>
      <c r="B33" s="389">
        <v>1</v>
      </c>
      <c r="C33" s="390">
        <v>1</v>
      </c>
      <c r="D33" s="724">
        <f t="shared" si="79"/>
        <v>0</v>
      </c>
      <c r="E33" s="390">
        <v>1</v>
      </c>
      <c r="F33" s="724">
        <f t="shared" si="80"/>
        <v>0</v>
      </c>
      <c r="G33" s="390">
        <v>0</v>
      </c>
      <c r="H33" s="724">
        <f t="shared" si="109"/>
        <v>-1</v>
      </c>
      <c r="I33" s="391">
        <f t="shared" si="82"/>
        <v>2</v>
      </c>
      <c r="J33" s="734">
        <f t="shared" si="83"/>
        <v>-0.33333333333333337</v>
      </c>
      <c r="K33" s="390">
        <v>0</v>
      </c>
      <c r="L33" s="724">
        <f t="shared" si="84"/>
        <v>-1</v>
      </c>
      <c r="M33" s="390">
        <v>0</v>
      </c>
      <c r="N33" s="724">
        <f t="shared" si="85"/>
        <v>-1</v>
      </c>
      <c r="O33" s="390">
        <v>0</v>
      </c>
      <c r="P33" s="724">
        <f t="shared" si="86"/>
        <v>-1</v>
      </c>
      <c r="Q33" s="391">
        <f t="shared" si="87"/>
        <v>0</v>
      </c>
      <c r="R33" s="734">
        <f t="shared" si="88"/>
        <v>-1</v>
      </c>
      <c r="S33" s="390">
        <v>0</v>
      </c>
      <c r="T33" s="724">
        <f t="shared" si="89"/>
        <v>-1</v>
      </c>
      <c r="U33" s="390">
        <v>0</v>
      </c>
      <c r="V33" s="724">
        <f t="shared" si="90"/>
        <v>-1</v>
      </c>
      <c r="W33" s="390">
        <v>0</v>
      </c>
      <c r="X33" s="724">
        <f t="shared" si="110"/>
        <v>-1</v>
      </c>
      <c r="Y33" s="195">
        <f t="shared" si="92"/>
        <v>0</v>
      </c>
      <c r="Z33" s="734">
        <f t="shared" si="93"/>
        <v>-1</v>
      </c>
      <c r="AA33" s="390">
        <v>0</v>
      </c>
      <c r="AB33" s="724">
        <f t="shared" si="94"/>
        <v>-1</v>
      </c>
      <c r="AC33" s="390">
        <v>0</v>
      </c>
      <c r="AD33" s="724">
        <f t="shared" si="95"/>
        <v>-1</v>
      </c>
      <c r="AE33" s="390">
        <v>0</v>
      </c>
      <c r="AF33" s="724">
        <f t="shared" si="96"/>
        <v>-1</v>
      </c>
      <c r="AG33" s="195">
        <f t="shared" si="97"/>
        <v>0</v>
      </c>
      <c r="AH33" s="734">
        <f t="shared" si="98"/>
        <v>-1</v>
      </c>
    </row>
    <row r="34" spans="1:34" hidden="1" x14ac:dyDescent="0.25">
      <c r="A34" s="394" t="s">
        <v>348</v>
      </c>
      <c r="B34" s="389">
        <v>6</v>
      </c>
      <c r="C34" s="390">
        <v>6</v>
      </c>
      <c r="D34" s="724">
        <f t="shared" si="79"/>
        <v>0</v>
      </c>
      <c r="E34" s="390">
        <v>6</v>
      </c>
      <c r="F34" s="724">
        <f t="shared" si="80"/>
        <v>0</v>
      </c>
      <c r="G34" s="390">
        <v>0</v>
      </c>
      <c r="H34" s="724">
        <f t="shared" si="109"/>
        <v>-1</v>
      </c>
      <c r="I34" s="391">
        <f t="shared" si="82"/>
        <v>12</v>
      </c>
      <c r="J34" s="734">
        <f t="shared" si="83"/>
        <v>-0.33333333333333337</v>
      </c>
      <c r="K34" s="390">
        <v>0</v>
      </c>
      <c r="L34" s="724">
        <f t="shared" si="84"/>
        <v>-1</v>
      </c>
      <c r="M34" s="390">
        <v>0</v>
      </c>
      <c r="N34" s="724">
        <f t="shared" si="85"/>
        <v>-1</v>
      </c>
      <c r="O34" s="390">
        <v>0</v>
      </c>
      <c r="P34" s="724">
        <f t="shared" si="86"/>
        <v>-1</v>
      </c>
      <c r="Q34" s="391">
        <f t="shared" si="87"/>
        <v>0</v>
      </c>
      <c r="R34" s="734">
        <f t="shared" si="88"/>
        <v>-1</v>
      </c>
      <c r="S34" s="390">
        <v>0</v>
      </c>
      <c r="T34" s="724">
        <f t="shared" si="89"/>
        <v>-1</v>
      </c>
      <c r="U34" s="390">
        <v>0</v>
      </c>
      <c r="V34" s="724">
        <f t="shared" si="90"/>
        <v>-1</v>
      </c>
      <c r="W34" s="390">
        <v>0</v>
      </c>
      <c r="X34" s="724">
        <f t="shared" si="110"/>
        <v>-1</v>
      </c>
      <c r="Y34" s="195">
        <f t="shared" si="92"/>
        <v>0</v>
      </c>
      <c r="Z34" s="734">
        <f t="shared" si="93"/>
        <v>-1</v>
      </c>
      <c r="AA34" s="390">
        <v>0</v>
      </c>
      <c r="AB34" s="724">
        <f t="shared" si="94"/>
        <v>-1</v>
      </c>
      <c r="AC34" s="390">
        <v>0</v>
      </c>
      <c r="AD34" s="724">
        <f t="shared" si="95"/>
        <v>-1</v>
      </c>
      <c r="AE34" s="390">
        <v>0</v>
      </c>
      <c r="AF34" s="724">
        <f t="shared" si="96"/>
        <v>-1</v>
      </c>
      <c r="AG34" s="195">
        <f t="shared" si="97"/>
        <v>0</v>
      </c>
      <c r="AH34" s="734">
        <f t="shared" si="98"/>
        <v>-1</v>
      </c>
    </row>
    <row r="35" spans="1:34" hidden="1" x14ac:dyDescent="0.25">
      <c r="A35" s="394" t="s">
        <v>364</v>
      </c>
      <c r="B35" s="389">
        <v>1</v>
      </c>
      <c r="C35" s="390">
        <v>1</v>
      </c>
      <c r="D35" s="724">
        <f t="shared" si="79"/>
        <v>0</v>
      </c>
      <c r="E35" s="390">
        <v>1</v>
      </c>
      <c r="F35" s="724">
        <f t="shared" si="80"/>
        <v>0</v>
      </c>
      <c r="G35" s="390">
        <v>0</v>
      </c>
      <c r="H35" s="724">
        <f t="shared" si="109"/>
        <v>-1</v>
      </c>
      <c r="I35" s="391">
        <f t="shared" si="82"/>
        <v>2</v>
      </c>
      <c r="J35" s="734">
        <f t="shared" si="83"/>
        <v>-0.33333333333333337</v>
      </c>
      <c r="K35" s="390">
        <v>0</v>
      </c>
      <c r="L35" s="724">
        <f t="shared" si="84"/>
        <v>-1</v>
      </c>
      <c r="M35" s="390">
        <v>0</v>
      </c>
      <c r="N35" s="724">
        <f t="shared" si="85"/>
        <v>-1</v>
      </c>
      <c r="O35" s="390">
        <v>0</v>
      </c>
      <c r="P35" s="724">
        <f t="shared" si="86"/>
        <v>-1</v>
      </c>
      <c r="Q35" s="391">
        <f t="shared" si="87"/>
        <v>0</v>
      </c>
      <c r="R35" s="734">
        <f t="shared" si="88"/>
        <v>-1</v>
      </c>
      <c r="S35" s="390">
        <v>0</v>
      </c>
      <c r="T35" s="724">
        <f t="shared" si="89"/>
        <v>-1</v>
      </c>
      <c r="U35" s="390">
        <v>0</v>
      </c>
      <c r="V35" s="724">
        <f t="shared" si="90"/>
        <v>-1</v>
      </c>
      <c r="W35" s="390">
        <v>0</v>
      </c>
      <c r="X35" s="724">
        <f t="shared" si="110"/>
        <v>-1</v>
      </c>
      <c r="Y35" s="195">
        <f t="shared" si="92"/>
        <v>0</v>
      </c>
      <c r="Z35" s="734">
        <f t="shared" si="93"/>
        <v>-1</v>
      </c>
      <c r="AA35" s="390">
        <v>0</v>
      </c>
      <c r="AB35" s="724">
        <f t="shared" si="94"/>
        <v>-1</v>
      </c>
      <c r="AC35" s="390">
        <v>0</v>
      </c>
      <c r="AD35" s="724">
        <f t="shared" si="95"/>
        <v>-1</v>
      </c>
      <c r="AE35" s="390">
        <v>0</v>
      </c>
      <c r="AF35" s="724">
        <f t="shared" si="96"/>
        <v>-1</v>
      </c>
      <c r="AG35" s="195">
        <f t="shared" si="97"/>
        <v>0</v>
      </c>
      <c r="AH35" s="734">
        <f t="shared" si="98"/>
        <v>-1</v>
      </c>
    </row>
    <row r="36" spans="1:34" ht="16.5" hidden="1" thickBot="1" x14ac:dyDescent="0.3">
      <c r="A36" s="637" t="s">
        <v>2</v>
      </c>
      <c r="B36" s="464">
        <f>SUM(B19:B35)</f>
        <v>54</v>
      </c>
      <c r="C36" s="455">
        <f>SUM(C19:C35)</f>
        <v>47</v>
      </c>
      <c r="D36" s="726">
        <f t="shared" si="79"/>
        <v>-0.12962962962962965</v>
      </c>
      <c r="E36" s="455">
        <f>SUM(E19:E35)</f>
        <v>47</v>
      </c>
      <c r="F36" s="726">
        <f t="shared" si="80"/>
        <v>-0.12962962962962965</v>
      </c>
      <c r="G36" s="455">
        <f>SUM(G19:G35)</f>
        <v>0</v>
      </c>
      <c r="H36" s="726">
        <f t="shared" si="81"/>
        <v>-1</v>
      </c>
      <c r="I36" s="424">
        <f t="shared" si="82"/>
        <v>94</v>
      </c>
      <c r="J36" s="753">
        <f t="shared" si="83"/>
        <v>-0.41975308641975306</v>
      </c>
      <c r="K36" s="455">
        <f>SUM(K19:K35)</f>
        <v>0</v>
      </c>
      <c r="L36" s="726">
        <f t="shared" si="84"/>
        <v>-1</v>
      </c>
      <c r="M36" s="455">
        <f>SUM(M19:M35)</f>
        <v>0</v>
      </c>
      <c r="N36" s="726">
        <f t="shared" si="85"/>
        <v>-1</v>
      </c>
      <c r="O36" s="455">
        <f>SUM(O19:O35)</f>
        <v>0</v>
      </c>
      <c r="P36" s="726">
        <f t="shared" si="86"/>
        <v>-1</v>
      </c>
      <c r="Q36" s="424">
        <f t="shared" si="87"/>
        <v>0</v>
      </c>
      <c r="R36" s="753">
        <f t="shared" si="88"/>
        <v>-1</v>
      </c>
      <c r="S36" s="198">
        <f>SUM(S19:S35)</f>
        <v>0</v>
      </c>
      <c r="T36" s="726">
        <f t="shared" si="89"/>
        <v>-1</v>
      </c>
      <c r="U36" s="198">
        <f>SUM(U19:U35)</f>
        <v>0</v>
      </c>
      <c r="V36" s="726">
        <f t="shared" si="90"/>
        <v>-1</v>
      </c>
      <c r="W36" s="198">
        <f>SUM(W19:W35)</f>
        <v>0</v>
      </c>
      <c r="X36" s="726">
        <f t="shared" ref="X36" si="111">((W36/$B36))-1</f>
        <v>-1</v>
      </c>
      <c r="Y36" s="536">
        <f t="shared" si="92"/>
        <v>0</v>
      </c>
      <c r="Z36" s="753">
        <f t="shared" si="93"/>
        <v>-1</v>
      </c>
      <c r="AA36" s="198">
        <f>SUM(AA19:AA35)</f>
        <v>0</v>
      </c>
      <c r="AB36" s="726">
        <f t="shared" si="94"/>
        <v>-1</v>
      </c>
      <c r="AC36" s="198">
        <f>SUM(AC19:AC35)</f>
        <v>0</v>
      </c>
      <c r="AD36" s="726">
        <f t="shared" si="95"/>
        <v>-1</v>
      </c>
      <c r="AE36" s="198">
        <f>SUM(AE19:AE32)</f>
        <v>0</v>
      </c>
      <c r="AF36" s="726">
        <f t="shared" si="96"/>
        <v>-1</v>
      </c>
      <c r="AG36" s="536">
        <f t="shared" si="97"/>
        <v>0</v>
      </c>
      <c r="AH36" s="753">
        <f t="shared" si="98"/>
        <v>-1</v>
      </c>
    </row>
    <row r="37" spans="1:34" hidden="1" x14ac:dyDescent="0.25"/>
    <row r="39" spans="1:34" hidden="1" x14ac:dyDescent="0.25">
      <c r="A39" s="950" t="s">
        <v>321</v>
      </c>
      <c r="B39" s="951"/>
      <c r="C39" s="951"/>
      <c r="D39" s="951"/>
      <c r="E39" s="951"/>
      <c r="F39" s="951"/>
      <c r="G39" s="951"/>
      <c r="H39" s="951"/>
      <c r="I39" s="951"/>
      <c r="J39" s="951"/>
      <c r="K39" s="951"/>
      <c r="L39" s="951"/>
      <c r="M39" s="951"/>
      <c r="N39" s="951"/>
      <c r="O39" s="951"/>
      <c r="P39" s="951"/>
      <c r="Q39" s="951"/>
      <c r="R39" s="951"/>
      <c r="S39" s="951"/>
      <c r="T39" s="951"/>
      <c r="U39" s="951"/>
      <c r="V39" s="951"/>
      <c r="W39" s="951"/>
      <c r="X39" s="951"/>
      <c r="Y39" s="951"/>
      <c r="Z39" s="951"/>
      <c r="AA39" s="951"/>
      <c r="AB39" s="951"/>
      <c r="AC39" s="951"/>
      <c r="AD39" s="951"/>
      <c r="AE39" s="951"/>
      <c r="AF39" s="951"/>
      <c r="AG39" s="951"/>
      <c r="AH39" s="951"/>
    </row>
    <row r="40" spans="1:34" ht="32.25" hidden="1" thickBot="1" x14ac:dyDescent="0.3">
      <c r="A40" s="644" t="s">
        <v>8</v>
      </c>
      <c r="B40" s="484" t="s">
        <v>9</v>
      </c>
      <c r="C40" s="395" t="str">
        <f>C18</f>
        <v>JAN</v>
      </c>
      <c r="D40" s="627" t="str">
        <f>D18</f>
        <v>%</v>
      </c>
      <c r="E40" s="395" t="str">
        <f>E18</f>
        <v>FEV</v>
      </c>
      <c r="F40" s="627" t="str">
        <f>F18</f>
        <v>%</v>
      </c>
      <c r="G40" s="395" t="str">
        <f>G18</f>
        <v>MAR</v>
      </c>
      <c r="H40" s="626" t="str">
        <f t="shared" ref="H40:S40" si="112">H18</f>
        <v>%</v>
      </c>
      <c r="I40" s="395" t="str">
        <f t="shared" si="112"/>
        <v>Trimestre</v>
      </c>
      <c r="J40" s="626" t="str">
        <f t="shared" si="112"/>
        <v>%</v>
      </c>
      <c r="K40" s="395" t="str">
        <f t="shared" si="112"/>
        <v>ABR</v>
      </c>
      <c r="L40" s="626" t="str">
        <f>L18</f>
        <v>%</v>
      </c>
      <c r="M40" s="395" t="str">
        <f t="shared" si="112"/>
        <v>MAI</v>
      </c>
      <c r="N40" s="626" t="str">
        <f t="shared" si="112"/>
        <v>%</v>
      </c>
      <c r="O40" s="395" t="str">
        <f>O18</f>
        <v>JUN</v>
      </c>
      <c r="P40" s="626" t="str">
        <f t="shared" si="112"/>
        <v>%</v>
      </c>
      <c r="Q40" s="395" t="str">
        <f t="shared" si="112"/>
        <v>Trimestre</v>
      </c>
      <c r="R40" s="626" t="str">
        <f t="shared" si="112"/>
        <v>%</v>
      </c>
      <c r="S40" s="395" t="str">
        <f t="shared" si="112"/>
        <v>JUL</v>
      </c>
      <c r="T40" s="626" t="str">
        <f>T18</f>
        <v>%</v>
      </c>
      <c r="U40" s="395" t="str">
        <f>U18</f>
        <v>AGO</v>
      </c>
      <c r="V40" s="626" t="str">
        <f t="shared" ref="V40:AG40" si="113">V18</f>
        <v>%</v>
      </c>
      <c r="W40" s="395" t="str">
        <f t="shared" si="113"/>
        <v>SET</v>
      </c>
      <c r="X40" s="626" t="str">
        <f t="shared" si="113"/>
        <v>%</v>
      </c>
      <c r="Y40" s="395" t="str">
        <f t="shared" si="113"/>
        <v>Trimestre</v>
      </c>
      <c r="Z40" s="626" t="str">
        <f>Z18</f>
        <v>%</v>
      </c>
      <c r="AA40" s="395" t="str">
        <f t="shared" si="113"/>
        <v>OUT</v>
      </c>
      <c r="AB40" s="626" t="str">
        <f t="shared" si="113"/>
        <v>%</v>
      </c>
      <c r="AC40" s="395" t="str">
        <f>AC18</f>
        <v>NOV</v>
      </c>
      <c r="AD40" s="626" t="str">
        <f t="shared" si="113"/>
        <v>%</v>
      </c>
      <c r="AE40" s="395" t="str">
        <f t="shared" si="113"/>
        <v>DEZ</v>
      </c>
      <c r="AF40" s="626" t="str">
        <f t="shared" si="113"/>
        <v>%</v>
      </c>
      <c r="AG40" s="395" t="str">
        <f t="shared" si="113"/>
        <v>Trimestre</v>
      </c>
      <c r="AH40" s="626" t="str">
        <f>AH18</f>
        <v>%</v>
      </c>
    </row>
    <row r="41" spans="1:34" ht="16.5" hidden="1" thickTop="1" x14ac:dyDescent="0.25">
      <c r="A41" s="394" t="s">
        <v>166</v>
      </c>
      <c r="B41" s="389">
        <v>18</v>
      </c>
      <c r="C41" s="390">
        <v>12</v>
      </c>
      <c r="D41" s="724">
        <f>((C41/$B41))-1</f>
        <v>-0.33333333333333337</v>
      </c>
      <c r="E41" s="390">
        <v>12</v>
      </c>
      <c r="F41" s="724">
        <f t="shared" ref="F41:F43" si="114">((E41/$B41))-1</f>
        <v>-0.33333333333333337</v>
      </c>
      <c r="G41" s="390">
        <v>0</v>
      </c>
      <c r="H41" s="724">
        <f t="shared" ref="H41:H43" si="115">((G41/$B41))-1</f>
        <v>-1</v>
      </c>
      <c r="I41" s="391">
        <f t="shared" ref="I41:I43" si="116">C41+E41+G41</f>
        <v>24</v>
      </c>
      <c r="J41" s="734">
        <f t="shared" ref="J41:J43" si="117">((I41/(3*$B41)))-1</f>
        <v>-0.55555555555555558</v>
      </c>
      <c r="K41" s="390">
        <v>0</v>
      </c>
      <c r="L41" s="724">
        <f t="shared" ref="L41:L43" si="118">((K41/$B41))-1</f>
        <v>-1</v>
      </c>
      <c r="M41" s="390">
        <v>0</v>
      </c>
      <c r="N41" s="724">
        <f t="shared" ref="N41:N43" si="119">((M41/$B41))-1</f>
        <v>-1</v>
      </c>
      <c r="O41" s="390">
        <v>0</v>
      </c>
      <c r="P41" s="724">
        <f t="shared" ref="P41:P43" si="120">((O41/$B41))-1</f>
        <v>-1</v>
      </c>
      <c r="Q41" s="391">
        <f t="shared" ref="Q41:Q43" si="121">K41+M41+O41</f>
        <v>0</v>
      </c>
      <c r="R41" s="734">
        <f t="shared" ref="R41:R43" si="122">((Q41/(3*$B41)))-1</f>
        <v>-1</v>
      </c>
      <c r="S41" s="194">
        <v>0</v>
      </c>
      <c r="T41" s="724">
        <f>((S41/$B41))-1</f>
        <v>-1</v>
      </c>
      <c r="U41" s="194">
        <v>0</v>
      </c>
      <c r="V41" s="724">
        <f t="shared" ref="V41:V43" si="123">((U41/$B41))-1</f>
        <v>-1</v>
      </c>
      <c r="W41" s="194">
        <v>8</v>
      </c>
      <c r="X41" s="724">
        <f t="shared" ref="X41:X43" si="124">((W41/$B41))-1</f>
        <v>-0.55555555555555558</v>
      </c>
      <c r="Y41" s="195">
        <f t="shared" ref="Y41:Y43" si="125">S41+U41+W41</f>
        <v>8</v>
      </c>
      <c r="Z41" s="734">
        <f t="shared" ref="Z41:Z43" si="126">((Y41/(3*$B41)))-1</f>
        <v>-0.85185185185185186</v>
      </c>
      <c r="AA41" s="390">
        <v>0</v>
      </c>
      <c r="AB41" s="724">
        <f t="shared" ref="AB41:AB43" si="127">((AA41/$B41))-1</f>
        <v>-1</v>
      </c>
      <c r="AC41" s="390">
        <v>0</v>
      </c>
      <c r="AD41" s="724">
        <f t="shared" ref="AD41:AD43" si="128">((AC41/$B41))-1</f>
        <v>-1</v>
      </c>
      <c r="AE41" s="194"/>
      <c r="AF41" s="724">
        <f t="shared" ref="AF41:AF43" si="129">((AE41/$B41))-1</f>
        <v>-1</v>
      </c>
      <c r="AG41" s="195">
        <f t="shared" ref="AG41:AG43" si="130">AA41+AC41+AE41</f>
        <v>0</v>
      </c>
      <c r="AH41" s="734">
        <f t="shared" ref="AH41:AH43" si="131">((AG41/(3*$B41)))-1</f>
        <v>-1</v>
      </c>
    </row>
    <row r="42" spans="1:34" ht="16.5" hidden="1" thickBot="1" x14ac:dyDescent="0.3">
      <c r="A42" s="645" t="s">
        <v>157</v>
      </c>
      <c r="B42" s="485">
        <v>12</v>
      </c>
      <c r="C42" s="390">
        <v>12</v>
      </c>
      <c r="D42" s="725">
        <f t="shared" ref="D42:D43" si="132">((C42/$B42))-1</f>
        <v>0</v>
      </c>
      <c r="E42" s="390">
        <v>12</v>
      </c>
      <c r="F42" s="725">
        <f t="shared" si="114"/>
        <v>0</v>
      </c>
      <c r="G42" s="390">
        <v>0</v>
      </c>
      <c r="H42" s="725">
        <f t="shared" si="115"/>
        <v>-1</v>
      </c>
      <c r="I42" s="430">
        <f t="shared" si="116"/>
        <v>24</v>
      </c>
      <c r="J42" s="735">
        <f t="shared" si="117"/>
        <v>-0.33333333333333337</v>
      </c>
      <c r="K42" s="390">
        <v>0</v>
      </c>
      <c r="L42" s="725">
        <f t="shared" si="118"/>
        <v>-1</v>
      </c>
      <c r="M42" s="390">
        <v>0</v>
      </c>
      <c r="N42" s="725">
        <f t="shared" si="119"/>
        <v>-1</v>
      </c>
      <c r="O42" s="390">
        <v>0</v>
      </c>
      <c r="P42" s="725">
        <f t="shared" si="120"/>
        <v>-1</v>
      </c>
      <c r="Q42" s="430">
        <f t="shared" si="121"/>
        <v>0</v>
      </c>
      <c r="R42" s="735">
        <f t="shared" si="122"/>
        <v>-1</v>
      </c>
      <c r="S42" s="194">
        <v>0</v>
      </c>
      <c r="T42" s="725">
        <f t="shared" ref="T42:T43" si="133">((S42/$B42))-1</f>
        <v>-1</v>
      </c>
      <c r="U42" s="194">
        <v>0</v>
      </c>
      <c r="V42" s="725">
        <f t="shared" si="123"/>
        <v>-1</v>
      </c>
      <c r="W42" s="390">
        <v>0</v>
      </c>
      <c r="X42" s="725">
        <f t="shared" si="124"/>
        <v>-1</v>
      </c>
      <c r="Y42" s="206">
        <f t="shared" si="125"/>
        <v>0</v>
      </c>
      <c r="Z42" s="735">
        <f t="shared" si="126"/>
        <v>-1</v>
      </c>
      <c r="AA42" s="390">
        <v>0</v>
      </c>
      <c r="AB42" s="725">
        <f t="shared" si="127"/>
        <v>-1</v>
      </c>
      <c r="AC42" s="390">
        <v>0</v>
      </c>
      <c r="AD42" s="725">
        <f t="shared" si="128"/>
        <v>-1</v>
      </c>
      <c r="AE42" s="194"/>
      <c r="AF42" s="725">
        <f t="shared" si="129"/>
        <v>-1</v>
      </c>
      <c r="AG42" s="206">
        <f t="shared" si="130"/>
        <v>0</v>
      </c>
      <c r="AH42" s="735">
        <f t="shared" si="131"/>
        <v>-1</v>
      </c>
    </row>
    <row r="43" spans="1:34" ht="16.5" hidden="1" thickBot="1" x14ac:dyDescent="0.3">
      <c r="A43" s="646" t="s">
        <v>2</v>
      </c>
      <c r="B43" s="402">
        <f>SUM(B41:B42)</f>
        <v>30</v>
      </c>
      <c r="C43" s="403">
        <f>F46</f>
        <v>0</v>
      </c>
      <c r="D43" s="744">
        <f t="shared" si="132"/>
        <v>-1</v>
      </c>
      <c r="E43" s="403">
        <f>SUM(E41:E42)</f>
        <v>24</v>
      </c>
      <c r="F43" s="744">
        <f t="shared" si="114"/>
        <v>-0.19999999999999996</v>
      </c>
      <c r="G43" s="403">
        <f>SUM(G41:G42)</f>
        <v>0</v>
      </c>
      <c r="H43" s="744">
        <f t="shared" si="115"/>
        <v>-1</v>
      </c>
      <c r="I43" s="404">
        <f t="shared" si="116"/>
        <v>24</v>
      </c>
      <c r="J43" s="746">
        <f t="shared" si="117"/>
        <v>-0.73333333333333339</v>
      </c>
      <c r="K43" s="403">
        <f>SUM(K41:K42)</f>
        <v>0</v>
      </c>
      <c r="L43" s="744">
        <f t="shared" si="118"/>
        <v>-1</v>
      </c>
      <c r="M43" s="403">
        <f>SUM(M41:M42)</f>
        <v>0</v>
      </c>
      <c r="N43" s="744">
        <f t="shared" si="119"/>
        <v>-1</v>
      </c>
      <c r="O43" s="403">
        <f>SUM(O41:O42)</f>
        <v>0</v>
      </c>
      <c r="P43" s="744">
        <f t="shared" si="120"/>
        <v>-1</v>
      </c>
      <c r="Q43" s="404">
        <f t="shared" si="121"/>
        <v>0</v>
      </c>
      <c r="R43" s="747">
        <f t="shared" si="122"/>
        <v>-1</v>
      </c>
      <c r="S43" s="35">
        <f>SUM(S41:S42)</f>
        <v>0</v>
      </c>
      <c r="T43" s="744">
        <f t="shared" si="133"/>
        <v>-1</v>
      </c>
      <c r="U43" s="35">
        <f>SUM(U41:U42)</f>
        <v>0</v>
      </c>
      <c r="V43" s="744">
        <f t="shared" si="123"/>
        <v>-1</v>
      </c>
      <c r="W43" s="390">
        <v>0</v>
      </c>
      <c r="X43" s="744">
        <f t="shared" si="124"/>
        <v>-1</v>
      </c>
      <c r="Y43" s="34">
        <f t="shared" si="125"/>
        <v>0</v>
      </c>
      <c r="Z43" s="746">
        <f t="shared" si="126"/>
        <v>-1</v>
      </c>
      <c r="AA43" s="35">
        <f>SUM(AA41:AA42)</f>
        <v>0</v>
      </c>
      <c r="AB43" s="744">
        <f t="shared" si="127"/>
        <v>-1</v>
      </c>
      <c r="AC43" s="35">
        <f>SUM(AC41:AC42)</f>
        <v>0</v>
      </c>
      <c r="AD43" s="744">
        <f t="shared" si="128"/>
        <v>-1</v>
      </c>
      <c r="AE43" s="35">
        <f>SUM(AE41:AE42)</f>
        <v>0</v>
      </c>
      <c r="AF43" s="744">
        <f t="shared" si="129"/>
        <v>-1</v>
      </c>
      <c r="AG43" s="34">
        <f t="shared" si="130"/>
        <v>0</v>
      </c>
      <c r="AH43" s="747">
        <f t="shared" si="131"/>
        <v>-1</v>
      </c>
    </row>
  </sheetData>
  <mergeCells count="5">
    <mergeCell ref="A2:R2"/>
    <mergeCell ref="A3:R3"/>
    <mergeCell ref="A39:AH39"/>
    <mergeCell ref="A17:AH17"/>
    <mergeCell ref="A5:AH5"/>
  </mergeCells>
  <pageMargins left="0.23622047244094491" right="0.23622047244094491" top="0.35433070866141736" bottom="0.59055118110236227" header="0.31496062992125984" footer="0.31496062992125984"/>
  <pageSetup paperSize="9" scale="53" orientation="landscape" r:id="rId1"/>
  <headerFooter>
    <oddFooter>&amp;L&amp;12Fonte: Sistema WEBSAASS / SMS&amp;RPag.  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C00000"/>
    <pageSetUpPr fitToPage="1"/>
  </sheetPr>
  <dimension ref="A2:AH43"/>
  <sheetViews>
    <sheetView showGridLines="0" zoomScale="90" zoomScaleNormal="90" workbookViewId="0">
      <pane xSplit="1" topLeftCell="B1" activePane="topRight" state="frozen"/>
      <selection activeCell="B1" sqref="B1"/>
      <selection pane="topRight" activeCell="B1" sqref="B1"/>
    </sheetView>
  </sheetViews>
  <sheetFormatPr defaultColWidth="8.85546875" defaultRowHeight="15.75" x14ac:dyDescent="0.25"/>
  <cols>
    <col min="1" max="1" width="40.85546875" style="647" customWidth="1"/>
    <col min="2" max="3" width="9" style="543" bestFit="1" customWidth="1"/>
    <col min="4" max="4" width="9.28515625" style="807" bestFit="1" customWidth="1"/>
    <col min="5" max="5" width="9" style="543" bestFit="1" customWidth="1"/>
    <col min="6" max="6" width="9.28515625" style="807" bestFit="1" customWidth="1"/>
    <col min="7" max="7" width="9" style="543" bestFit="1" customWidth="1"/>
    <col min="8" max="8" width="9.28515625" style="807" bestFit="1" customWidth="1"/>
    <col min="9" max="9" width="9.85546875" style="543" hidden="1" customWidth="1"/>
    <col min="10" max="10" width="9.28515625" style="807" hidden="1" customWidth="1"/>
    <col min="11" max="11" width="9" style="543" bestFit="1" customWidth="1"/>
    <col min="12" max="12" width="9.28515625" style="807" bestFit="1" customWidth="1"/>
    <col min="13" max="13" width="9" style="543" bestFit="1" customWidth="1"/>
    <col min="14" max="14" width="9.28515625" style="807" bestFit="1" customWidth="1"/>
    <col min="15" max="15" width="9" style="543" bestFit="1" customWidth="1"/>
    <col min="16" max="16" width="9.28515625" style="807" bestFit="1" customWidth="1"/>
    <col min="17" max="17" width="9.5703125" style="543" hidden="1" customWidth="1"/>
    <col min="18" max="18" width="9.28515625" style="807" hidden="1" customWidth="1"/>
    <col min="19" max="19" width="8.85546875" style="542"/>
    <col min="20" max="20" width="9.28515625" style="807" bestFit="1" customWidth="1"/>
    <col min="21" max="21" width="8.85546875" style="542"/>
    <col min="22" max="22" width="9.28515625" style="807" bestFit="1" customWidth="1"/>
    <col min="23" max="23" width="8.85546875" style="542"/>
    <col min="24" max="24" width="9.28515625" style="807" bestFit="1" customWidth="1"/>
    <col min="25" max="25" width="0" style="542" hidden="1" customWidth="1"/>
    <col min="26" max="26" width="9.28515625" style="807" hidden="1" customWidth="1"/>
    <col min="27" max="27" width="8.85546875" style="542"/>
    <col min="28" max="28" width="9.28515625" style="807" bestFit="1" customWidth="1"/>
    <col min="29" max="29" width="8.85546875" style="542"/>
    <col min="30" max="30" width="9.28515625" style="807" bestFit="1" customWidth="1"/>
    <col min="31" max="31" width="8.85546875" style="542"/>
    <col min="32" max="32" width="9.28515625" style="807" bestFit="1" customWidth="1"/>
    <col min="33" max="33" width="0" style="542" hidden="1" customWidth="1"/>
    <col min="34" max="34" width="9.28515625" style="807" hidden="1" customWidth="1"/>
  </cols>
  <sheetData>
    <row r="2" spans="1:34" x14ac:dyDescent="0.25">
      <c r="A2" s="949" t="s">
        <v>396</v>
      </c>
      <c r="B2" s="949"/>
      <c r="C2" s="949"/>
      <c r="D2" s="949"/>
      <c r="E2" s="949"/>
      <c r="F2" s="949"/>
      <c r="G2" s="949"/>
      <c r="H2" s="949"/>
      <c r="I2" s="949"/>
      <c r="J2" s="949"/>
      <c r="K2" s="949"/>
      <c r="L2" s="949"/>
      <c r="M2" s="949"/>
      <c r="N2" s="949"/>
      <c r="O2" s="949"/>
      <c r="P2" s="949"/>
      <c r="Q2" s="949"/>
      <c r="R2" s="949"/>
    </row>
    <row r="3" spans="1:34" x14ac:dyDescent="0.25">
      <c r="A3" s="949" t="s">
        <v>133</v>
      </c>
      <c r="B3" s="949"/>
      <c r="C3" s="949"/>
      <c r="D3" s="949"/>
      <c r="E3" s="949"/>
      <c r="F3" s="949"/>
      <c r="G3" s="949"/>
      <c r="H3" s="949"/>
      <c r="I3" s="949"/>
      <c r="J3" s="949"/>
      <c r="K3" s="949"/>
      <c r="L3" s="949"/>
      <c r="M3" s="949"/>
      <c r="N3" s="949"/>
      <c r="O3" s="949"/>
      <c r="P3" s="949"/>
      <c r="Q3" s="949"/>
      <c r="R3" s="949"/>
    </row>
    <row r="5" spans="1:34" x14ac:dyDescent="0.25">
      <c r="A5" s="950" t="s">
        <v>415</v>
      </c>
      <c r="B5" s="951"/>
      <c r="C5" s="951"/>
      <c r="D5" s="951"/>
      <c r="E5" s="951"/>
      <c r="F5" s="951"/>
      <c r="G5" s="951"/>
      <c r="H5" s="951"/>
      <c r="I5" s="951"/>
      <c r="J5" s="951"/>
      <c r="K5" s="951"/>
      <c r="L5" s="951"/>
      <c r="M5" s="951"/>
      <c r="N5" s="951"/>
      <c r="O5" s="951"/>
      <c r="P5" s="951"/>
      <c r="Q5" s="951"/>
      <c r="R5" s="951"/>
      <c r="S5" s="951"/>
      <c r="T5" s="951"/>
      <c r="U5" s="951"/>
      <c r="V5" s="951"/>
      <c r="W5" s="951"/>
      <c r="X5" s="951"/>
      <c r="Y5" s="951"/>
      <c r="Z5" s="951"/>
      <c r="AA5" s="951"/>
      <c r="AB5" s="951"/>
      <c r="AC5" s="951"/>
      <c r="AD5" s="951"/>
      <c r="AE5" s="951"/>
      <c r="AF5" s="951"/>
      <c r="AG5" s="951"/>
      <c r="AH5" s="951"/>
    </row>
    <row r="6" spans="1:34" s="650" customFormat="1" ht="26.25" thickBot="1" x14ac:dyDescent="0.25">
      <c r="A6" s="670" t="s">
        <v>8</v>
      </c>
      <c r="B6" s="656" t="s">
        <v>9</v>
      </c>
      <c r="C6" s="633" t="str">
        <f>'UBS Vila Dalva'!C6</f>
        <v>JAN</v>
      </c>
      <c r="D6" s="629" t="str">
        <f>'UBS Vila Dalva'!D6</f>
        <v>%</v>
      </c>
      <c r="E6" s="633" t="str">
        <f>'UBS Vila Dalva'!E6</f>
        <v>FEV</v>
      </c>
      <c r="F6" s="629" t="str">
        <f>'UBS Vila Dalva'!F6</f>
        <v>%</v>
      </c>
      <c r="G6" s="633" t="str">
        <f>'UBS Vila Dalva'!G6</f>
        <v>MAR</v>
      </c>
      <c r="H6" s="629" t="str">
        <f>'UBS Vila Dalva'!H6</f>
        <v>%</v>
      </c>
      <c r="I6" s="634" t="str">
        <f>'UBS Vila Dalva'!I6</f>
        <v>Trimestre</v>
      </c>
      <c r="J6" s="630" t="str">
        <f>'UBS Vila Dalva'!J6</f>
        <v>%</v>
      </c>
      <c r="K6" s="633" t="str">
        <f>'UBS Vila Dalva'!K6</f>
        <v>ABR</v>
      </c>
      <c r="L6" s="629" t="str">
        <f>'UBS Vila Dalva'!L6</f>
        <v>%</v>
      </c>
      <c r="M6" s="633" t="str">
        <f>'UBS Vila Dalva'!M6</f>
        <v>MAI</v>
      </c>
      <c r="N6" s="629" t="str">
        <f>'UBS Vila Dalva'!N6</f>
        <v>%</v>
      </c>
      <c r="O6" s="633" t="str">
        <f>'UBS Vila Dalva'!O6</f>
        <v>JUN</v>
      </c>
      <c r="P6" s="629" t="str">
        <f>'UBS Vila Dalva'!P6</f>
        <v>%</v>
      </c>
      <c r="Q6" s="634" t="str">
        <f>'UBS Vila Dalva'!Q6</f>
        <v>Trimestre</v>
      </c>
      <c r="R6" s="630" t="str">
        <f>'UBS Vila Dalva'!R6</f>
        <v>%</v>
      </c>
      <c r="S6" s="633" t="str">
        <f>'UBS Vila Dalva'!S6</f>
        <v>JUL</v>
      </c>
      <c r="T6" s="629" t="str">
        <f>'UBS Vila Dalva'!T6</f>
        <v>%</v>
      </c>
      <c r="U6" s="633" t="str">
        <f>'UBS Vila Dalva'!U6</f>
        <v>AGO</v>
      </c>
      <c r="V6" s="629" t="str">
        <f>'UBS Vila Dalva'!V6</f>
        <v>%</v>
      </c>
      <c r="W6" s="633" t="str">
        <f>'UBS Vila Dalva'!W6</f>
        <v>SET</v>
      </c>
      <c r="X6" s="629" t="str">
        <f>'UBS Vila Dalva'!X6</f>
        <v>%</v>
      </c>
      <c r="Y6" s="634" t="str">
        <f>'UBS Vila Dalva'!Y6</f>
        <v>Trimestre</v>
      </c>
      <c r="Z6" s="630" t="str">
        <f>'UBS Vila Dalva'!Z6</f>
        <v>%</v>
      </c>
      <c r="AA6" s="633" t="str">
        <f>'UBS Vila Dalva'!AA6</f>
        <v>OUT</v>
      </c>
      <c r="AB6" s="629" t="str">
        <f>'UBS Vila Dalva'!AB6</f>
        <v>%</v>
      </c>
      <c r="AC6" s="633" t="str">
        <f>'UBS Vila Dalva'!AC6</f>
        <v>NOV</v>
      </c>
      <c r="AD6" s="629" t="str">
        <f>'UBS Vila Dalva'!AD6</f>
        <v>%</v>
      </c>
      <c r="AE6" s="633" t="str">
        <f>'UBS Vila Dalva'!AE6</f>
        <v>DEZ</v>
      </c>
      <c r="AF6" s="629" t="str">
        <f>'UBS Vila Dalva'!AF6</f>
        <v>%</v>
      </c>
      <c r="AG6" s="634" t="str">
        <f>'UBS Vila Dalva'!AG6</f>
        <v>Trimestre</v>
      </c>
      <c r="AH6" s="630" t="str">
        <f>'UBS Vila Dalva'!AH6</f>
        <v>%</v>
      </c>
    </row>
    <row r="7" spans="1:34" ht="16.5" thickTop="1" x14ac:dyDescent="0.25">
      <c r="A7" s="696" t="s">
        <v>154</v>
      </c>
      <c r="B7" s="397">
        <v>12000</v>
      </c>
      <c r="C7" s="398">
        <v>10719</v>
      </c>
      <c r="D7" s="727">
        <f>((C7/$B7))</f>
        <v>0.89324999999999999</v>
      </c>
      <c r="E7" s="398">
        <v>10727</v>
      </c>
      <c r="F7" s="727">
        <f>((E7/$B7))</f>
        <v>0.89391666666666669</v>
      </c>
      <c r="G7" s="398">
        <v>10502</v>
      </c>
      <c r="H7" s="727">
        <f>((G7/$B7))</f>
        <v>0.87516666666666665</v>
      </c>
      <c r="I7" s="399">
        <f>C7+E7+G7</f>
        <v>31948</v>
      </c>
      <c r="J7" s="737">
        <f>((I7/(3*$B7)))</f>
        <v>0.88744444444444448</v>
      </c>
      <c r="K7" s="398">
        <v>11218</v>
      </c>
      <c r="L7" s="727">
        <f>((K7/$B7))</f>
        <v>0.93483333333333329</v>
      </c>
      <c r="M7" s="398">
        <v>10321</v>
      </c>
      <c r="N7" s="727">
        <f>((M7/$B7))</f>
        <v>0.86008333333333331</v>
      </c>
      <c r="O7" s="398">
        <v>9211</v>
      </c>
      <c r="P7" s="727">
        <f>((O7/$B7))</f>
        <v>0.76758333333333328</v>
      </c>
      <c r="Q7" s="399">
        <f>K7+M7+O7</f>
        <v>30750</v>
      </c>
      <c r="R7" s="737">
        <f>((Q7/(3*$B7)))</f>
        <v>0.85416666666666663</v>
      </c>
      <c r="S7" s="398">
        <v>0</v>
      </c>
      <c r="T7" s="727">
        <f>((S7/$B7))</f>
        <v>0</v>
      </c>
      <c r="U7" s="398">
        <v>0</v>
      </c>
      <c r="V7" s="727">
        <f>((U7/$B7))</f>
        <v>0</v>
      </c>
      <c r="W7" s="398">
        <v>0</v>
      </c>
      <c r="X7" s="727">
        <f>((W7/$B7))</f>
        <v>0</v>
      </c>
      <c r="Y7" s="2">
        <f>S7+U7+W7</f>
        <v>0</v>
      </c>
      <c r="Z7" s="737">
        <f>((Y7/(3*$B7)))</f>
        <v>0</v>
      </c>
      <c r="AA7" s="398">
        <v>0</v>
      </c>
      <c r="AB7" s="727">
        <f>((AA7/$B7))</f>
        <v>0</v>
      </c>
      <c r="AC7" s="398">
        <v>0</v>
      </c>
      <c r="AD7" s="727">
        <f>((AC7/$B7))</f>
        <v>0</v>
      </c>
      <c r="AE7" s="398">
        <v>0</v>
      </c>
      <c r="AF7" s="727">
        <f>((AE7/$B7))</f>
        <v>0</v>
      </c>
      <c r="AG7" s="2">
        <f>AA7+AC7+AE7</f>
        <v>0</v>
      </c>
      <c r="AH7" s="737">
        <f>((AG7/(3*$B7)))</f>
        <v>0</v>
      </c>
    </row>
    <row r="8" spans="1:34" x14ac:dyDescent="0.25">
      <c r="A8" s="696" t="s">
        <v>155</v>
      </c>
      <c r="B8" s="487">
        <v>4160</v>
      </c>
      <c r="C8" s="488">
        <v>3603</v>
      </c>
      <c r="D8" s="727">
        <f t="shared" ref="D8:F12" si="0">((C8/$B8))</f>
        <v>0.86610576923076921</v>
      </c>
      <c r="E8" s="488">
        <v>3278</v>
      </c>
      <c r="F8" s="727">
        <f t="shared" si="0"/>
        <v>0.78798076923076921</v>
      </c>
      <c r="G8" s="488">
        <v>2680</v>
      </c>
      <c r="H8" s="727">
        <f t="shared" ref="H8" si="1">((G8/$B8))</f>
        <v>0.64423076923076927</v>
      </c>
      <c r="I8" s="399">
        <f t="shared" ref="I8:I11" si="2">C8+E8+G8</f>
        <v>9561</v>
      </c>
      <c r="J8" s="737">
        <f t="shared" ref="J8:J12" si="3">((I8/(3*$B8)))</f>
        <v>0.76610576923076923</v>
      </c>
      <c r="K8" s="488">
        <v>3455</v>
      </c>
      <c r="L8" s="727">
        <f t="shared" ref="L8" si="4">((K8/$B8))</f>
        <v>0.83052884615384615</v>
      </c>
      <c r="M8" s="488">
        <v>3511</v>
      </c>
      <c r="N8" s="727">
        <f t="shared" ref="N8" si="5">((M8/$B8))</f>
        <v>0.84399038461538467</v>
      </c>
      <c r="O8" s="488">
        <v>3103</v>
      </c>
      <c r="P8" s="727">
        <f t="shared" ref="P8" si="6">((O8/$B8))</f>
        <v>0.7459134615384615</v>
      </c>
      <c r="Q8" s="399">
        <f t="shared" ref="Q8:Q11" si="7">K8+M8+O8</f>
        <v>10069</v>
      </c>
      <c r="R8" s="737">
        <f t="shared" ref="R8:R12" si="8">((Q8/(3*$B8)))</f>
        <v>0.8068108974358974</v>
      </c>
      <c r="S8" s="488">
        <v>0</v>
      </c>
      <c r="T8" s="727">
        <f t="shared" ref="T8" si="9">((S8/$B8))</f>
        <v>0</v>
      </c>
      <c r="U8" s="488">
        <v>0</v>
      </c>
      <c r="V8" s="727">
        <f t="shared" ref="V8" si="10">((U8/$B8))</f>
        <v>0</v>
      </c>
      <c r="W8" s="488">
        <v>0</v>
      </c>
      <c r="X8" s="727">
        <f t="shared" ref="X8" si="11">((W8/$B8))</f>
        <v>0</v>
      </c>
      <c r="Y8" s="2">
        <f t="shared" ref="Y8:Y11" si="12">S8+U8+W8</f>
        <v>0</v>
      </c>
      <c r="Z8" s="737">
        <f t="shared" ref="Z8:Z12" si="13">((Y8/(3*$B8)))</f>
        <v>0</v>
      </c>
      <c r="AA8" s="488">
        <v>0</v>
      </c>
      <c r="AB8" s="727">
        <f t="shared" ref="AB8" si="14">((AA8/$B8))</f>
        <v>0</v>
      </c>
      <c r="AC8" s="488">
        <v>0</v>
      </c>
      <c r="AD8" s="727">
        <f t="shared" ref="AD8" si="15">((AC8/$B8))</f>
        <v>0</v>
      </c>
      <c r="AE8" s="488">
        <v>0</v>
      </c>
      <c r="AF8" s="727">
        <f t="shared" ref="AF8" si="16">((AE8/$B8))</f>
        <v>0</v>
      </c>
      <c r="AG8" s="2">
        <f t="shared" ref="AG8:AG11" si="17">AA8+AC8+AE8</f>
        <v>0</v>
      </c>
      <c r="AH8" s="737">
        <f t="shared" ref="AH8:AH12" si="18">((AG8/(3*$B8)))</f>
        <v>0</v>
      </c>
    </row>
    <row r="9" spans="1:34" x14ac:dyDescent="0.25">
      <c r="A9" s="696" t="s">
        <v>156</v>
      </c>
      <c r="B9" s="487">
        <v>1560</v>
      </c>
      <c r="C9" s="488">
        <v>1513</v>
      </c>
      <c r="D9" s="727">
        <f t="shared" si="0"/>
        <v>0.96987179487179487</v>
      </c>
      <c r="E9" s="488">
        <v>1445</v>
      </c>
      <c r="F9" s="727">
        <f t="shared" si="0"/>
        <v>0.92628205128205132</v>
      </c>
      <c r="G9" s="488">
        <v>1537</v>
      </c>
      <c r="H9" s="727">
        <f t="shared" ref="H9" si="19">((G9/$B9))</f>
        <v>0.98525641025641031</v>
      </c>
      <c r="I9" s="399">
        <f t="shared" si="2"/>
        <v>4495</v>
      </c>
      <c r="J9" s="737">
        <f t="shared" si="3"/>
        <v>0.9604700854700855</v>
      </c>
      <c r="K9" s="488">
        <v>1237</v>
      </c>
      <c r="L9" s="727">
        <f t="shared" ref="L9" si="20">((K9/$B9))</f>
        <v>0.79294871794871791</v>
      </c>
      <c r="M9" s="488">
        <v>1461</v>
      </c>
      <c r="N9" s="727">
        <f t="shared" ref="N9" si="21">((M9/$B9))</f>
        <v>0.93653846153846154</v>
      </c>
      <c r="O9" s="488">
        <v>986</v>
      </c>
      <c r="P9" s="727">
        <f t="shared" ref="P9" si="22">((O9/$B9))</f>
        <v>0.63205128205128203</v>
      </c>
      <c r="Q9" s="399">
        <f t="shared" si="7"/>
        <v>3684</v>
      </c>
      <c r="R9" s="737">
        <f t="shared" si="8"/>
        <v>0.78717948717948716</v>
      </c>
      <c r="S9" s="488">
        <v>0</v>
      </c>
      <c r="T9" s="727">
        <f t="shared" ref="T9" si="23">((S9/$B9))</f>
        <v>0</v>
      </c>
      <c r="U9" s="488">
        <v>0</v>
      </c>
      <c r="V9" s="727">
        <f t="shared" ref="V9" si="24">((U9/$B9))</f>
        <v>0</v>
      </c>
      <c r="W9" s="488">
        <v>0</v>
      </c>
      <c r="X9" s="727">
        <f t="shared" ref="X9" si="25">((W9/$B9))</f>
        <v>0</v>
      </c>
      <c r="Y9" s="2">
        <f t="shared" si="12"/>
        <v>0</v>
      </c>
      <c r="Z9" s="737">
        <f t="shared" si="13"/>
        <v>0</v>
      </c>
      <c r="AA9" s="488">
        <v>0</v>
      </c>
      <c r="AB9" s="727">
        <f t="shared" ref="AB9" si="26">((AA9/$B9))</f>
        <v>0</v>
      </c>
      <c r="AC9" s="488">
        <v>0</v>
      </c>
      <c r="AD9" s="727">
        <f t="shared" ref="AD9" si="27">((AC9/$B9))</f>
        <v>0</v>
      </c>
      <c r="AE9" s="488">
        <v>0</v>
      </c>
      <c r="AF9" s="727">
        <f t="shared" ref="AF9" si="28">((AE9/$B9))</f>
        <v>0</v>
      </c>
      <c r="AG9" s="2">
        <f t="shared" si="17"/>
        <v>0</v>
      </c>
      <c r="AH9" s="737">
        <f t="shared" si="18"/>
        <v>0</v>
      </c>
    </row>
    <row r="10" spans="1:34" ht="30" x14ac:dyDescent="0.25">
      <c r="A10" s="394" t="s">
        <v>176</v>
      </c>
      <c r="B10" s="389">
        <v>216</v>
      </c>
      <c r="C10" s="390">
        <v>0</v>
      </c>
      <c r="D10" s="724">
        <f t="shared" si="0"/>
        <v>0</v>
      </c>
      <c r="E10" s="390">
        <v>215</v>
      </c>
      <c r="F10" s="724">
        <f t="shared" si="0"/>
        <v>0.99537037037037035</v>
      </c>
      <c r="G10" s="390">
        <v>221</v>
      </c>
      <c r="H10" s="724">
        <f t="shared" ref="H10" si="29">((G10/$B10))</f>
        <v>1.0231481481481481</v>
      </c>
      <c r="I10" s="391">
        <f t="shared" si="2"/>
        <v>436</v>
      </c>
      <c r="J10" s="734">
        <f t="shared" si="3"/>
        <v>0.6728395061728395</v>
      </c>
      <c r="K10" s="390">
        <v>91</v>
      </c>
      <c r="L10" s="724">
        <f t="shared" ref="L10" si="30">((K10/$B10))</f>
        <v>0.42129629629629628</v>
      </c>
      <c r="M10" s="390">
        <v>224</v>
      </c>
      <c r="N10" s="724">
        <f t="shared" ref="N10" si="31">((M10/$B10))</f>
        <v>1.037037037037037</v>
      </c>
      <c r="O10" s="390">
        <v>216</v>
      </c>
      <c r="P10" s="724">
        <f t="shared" ref="P10" si="32">((O10/$B10))</f>
        <v>1</v>
      </c>
      <c r="Q10" s="391">
        <f t="shared" si="7"/>
        <v>531</v>
      </c>
      <c r="R10" s="734">
        <f t="shared" si="8"/>
        <v>0.81944444444444442</v>
      </c>
      <c r="S10" s="390">
        <v>0</v>
      </c>
      <c r="T10" s="724">
        <f t="shared" ref="T10" si="33">((S10/$B10))</f>
        <v>0</v>
      </c>
      <c r="U10" s="390">
        <v>0</v>
      </c>
      <c r="V10" s="724">
        <f t="shared" ref="V10" si="34">((U10/$B10))</f>
        <v>0</v>
      </c>
      <c r="W10" s="390">
        <v>0</v>
      </c>
      <c r="X10" s="724">
        <f t="shared" ref="X10" si="35">((W10/$B10))</f>
        <v>0</v>
      </c>
      <c r="Y10" s="195">
        <f t="shared" si="12"/>
        <v>0</v>
      </c>
      <c r="Z10" s="734">
        <f t="shared" si="13"/>
        <v>0</v>
      </c>
      <c r="AA10" s="390">
        <v>0</v>
      </c>
      <c r="AB10" s="724">
        <f t="shared" ref="AB10" si="36">((AA10/$B10))</f>
        <v>0</v>
      </c>
      <c r="AC10" s="390">
        <v>0</v>
      </c>
      <c r="AD10" s="724">
        <f t="shared" ref="AD10" si="37">((AC10/$B10))</f>
        <v>0</v>
      </c>
      <c r="AE10" s="390">
        <v>0</v>
      </c>
      <c r="AF10" s="724">
        <f t="shared" ref="AF10" si="38">((AE10/$B10))</f>
        <v>0</v>
      </c>
      <c r="AG10" s="195">
        <f t="shared" si="17"/>
        <v>0</v>
      </c>
      <c r="AH10" s="734">
        <f t="shared" si="18"/>
        <v>0</v>
      </c>
    </row>
    <row r="11" spans="1:34" ht="30.75" thickBot="1" x14ac:dyDescent="0.3">
      <c r="A11" s="645" t="s">
        <v>4</v>
      </c>
      <c r="B11" s="485">
        <v>756</v>
      </c>
      <c r="C11" s="440">
        <v>4</v>
      </c>
      <c r="D11" s="725">
        <f t="shared" si="0"/>
        <v>5.2910052910052907E-3</v>
      </c>
      <c r="E11" s="440">
        <v>1100</v>
      </c>
      <c r="F11" s="725">
        <f t="shared" si="0"/>
        <v>1.4550264550264551</v>
      </c>
      <c r="G11" s="440">
        <v>1044</v>
      </c>
      <c r="H11" s="725">
        <f t="shared" ref="H11" si="39">((G11/$B11))</f>
        <v>1.3809523809523809</v>
      </c>
      <c r="I11" s="430">
        <f t="shared" si="2"/>
        <v>2148</v>
      </c>
      <c r="J11" s="735">
        <f t="shared" si="3"/>
        <v>0.94708994708994709</v>
      </c>
      <c r="K11" s="440">
        <v>812</v>
      </c>
      <c r="L11" s="725">
        <f t="shared" ref="L11" si="40">((K11/$B11))</f>
        <v>1.0740740740740742</v>
      </c>
      <c r="M11" s="440">
        <v>745</v>
      </c>
      <c r="N11" s="725">
        <f t="shared" ref="N11" si="41">((M11/$B11))</f>
        <v>0.98544973544973546</v>
      </c>
      <c r="O11" s="440">
        <v>1215</v>
      </c>
      <c r="P11" s="725">
        <f t="shared" ref="P11" si="42">((O11/$B11))</f>
        <v>1.6071428571428572</v>
      </c>
      <c r="Q11" s="430">
        <f t="shared" si="7"/>
        <v>2772</v>
      </c>
      <c r="R11" s="735">
        <f t="shared" si="8"/>
        <v>1.2222222222222223</v>
      </c>
      <c r="S11" s="440">
        <v>0</v>
      </c>
      <c r="T11" s="725">
        <f t="shared" ref="T11" si="43">((S11/$B11))</f>
        <v>0</v>
      </c>
      <c r="U11" s="440">
        <v>0</v>
      </c>
      <c r="V11" s="725">
        <f t="shared" ref="V11" si="44">((U11/$B11))</f>
        <v>0</v>
      </c>
      <c r="W11" s="440">
        <v>0</v>
      </c>
      <c r="X11" s="725">
        <f t="shared" ref="X11" si="45">((W11/$B11))</f>
        <v>0</v>
      </c>
      <c r="Y11" s="206">
        <f t="shared" si="12"/>
        <v>0</v>
      </c>
      <c r="Z11" s="735">
        <f t="shared" si="13"/>
        <v>0</v>
      </c>
      <c r="AA11" s="440">
        <v>0</v>
      </c>
      <c r="AB11" s="725">
        <f t="shared" ref="AB11" si="46">((AA11/$B11))</f>
        <v>0</v>
      </c>
      <c r="AC11" s="440">
        <v>0</v>
      </c>
      <c r="AD11" s="725">
        <f t="shared" ref="AD11" si="47">((AC11/$B11))</f>
        <v>0</v>
      </c>
      <c r="AE11" s="440">
        <v>0</v>
      </c>
      <c r="AF11" s="725">
        <f t="shared" ref="AF11" si="48">((AE11/$B11))</f>
        <v>0</v>
      </c>
      <c r="AG11" s="206">
        <f t="shared" si="17"/>
        <v>0</v>
      </c>
      <c r="AH11" s="735">
        <f t="shared" si="18"/>
        <v>0</v>
      </c>
    </row>
    <row r="12" spans="1:34" ht="16.5" thickBot="1" x14ac:dyDescent="0.3">
      <c r="A12" s="865" t="s">
        <v>2</v>
      </c>
      <c r="B12" s="866">
        <f>SUM(B6:B11)</f>
        <v>18692</v>
      </c>
      <c r="C12" s="450">
        <f>SUM(C7:C11)</f>
        <v>15839</v>
      </c>
      <c r="D12" s="755">
        <f t="shared" si="0"/>
        <v>0.8473678579071261</v>
      </c>
      <c r="E12" s="450">
        <f>SUM(E7:E11)</f>
        <v>16765</v>
      </c>
      <c r="F12" s="755">
        <f t="shared" si="0"/>
        <v>0.89690776802910332</v>
      </c>
      <c r="G12" s="450">
        <f>SUM(G7:G11)</f>
        <v>15984</v>
      </c>
      <c r="H12" s="755">
        <f t="shared" ref="H12" si="49">((G12/$B12))</f>
        <v>0.8551251872458806</v>
      </c>
      <c r="I12" s="451">
        <f>C12+E12+G12</f>
        <v>48588</v>
      </c>
      <c r="J12" s="758">
        <f t="shared" si="3"/>
        <v>0.86646693772737005</v>
      </c>
      <c r="K12" s="450">
        <f>SUM(K7:K11)</f>
        <v>16813</v>
      </c>
      <c r="L12" s="755">
        <f t="shared" ref="L12" si="50">((K12/$B12))</f>
        <v>0.89947571153434625</v>
      </c>
      <c r="M12" s="450">
        <f>SUM(M7:M11)</f>
        <v>16262</v>
      </c>
      <c r="N12" s="755">
        <f t="shared" ref="N12" si="51">((M12/$B12))</f>
        <v>0.86999786004707902</v>
      </c>
      <c r="O12" s="450">
        <f>SUM(O7:O11)</f>
        <v>14731</v>
      </c>
      <c r="P12" s="755">
        <f t="shared" ref="P12" si="52">((O12/$B12))</f>
        <v>0.78809116199443607</v>
      </c>
      <c r="Q12" s="451">
        <f>K12+M12+O12</f>
        <v>47806</v>
      </c>
      <c r="R12" s="758">
        <f t="shared" si="8"/>
        <v>0.85252157785862048</v>
      </c>
      <c r="S12" s="231">
        <f>SUM(S7:S11)</f>
        <v>0</v>
      </c>
      <c r="T12" s="755">
        <f t="shared" ref="T12" si="53">((S12/$B12))</f>
        <v>0</v>
      </c>
      <c r="U12" s="231">
        <f>SUM(U7:U11)</f>
        <v>0</v>
      </c>
      <c r="V12" s="755">
        <f t="shared" ref="V12" si="54">((U12/$B12))</f>
        <v>0</v>
      </c>
      <c r="W12" s="231">
        <f>SUM(W7:W11)</f>
        <v>0</v>
      </c>
      <c r="X12" s="755">
        <f t="shared" ref="X12" si="55">((W12/$B12))</f>
        <v>0</v>
      </c>
      <c r="Y12" s="221">
        <f>S12+U12+W12</f>
        <v>0</v>
      </c>
      <c r="Z12" s="758">
        <f t="shared" si="13"/>
        <v>0</v>
      </c>
      <c r="AA12" s="231">
        <f>SUM(AA7:AA11)</f>
        <v>0</v>
      </c>
      <c r="AB12" s="755">
        <f t="shared" ref="AB12" si="56">((AA12/$B12))</f>
        <v>0</v>
      </c>
      <c r="AC12" s="231">
        <f>SUM(AC7:AC11)</f>
        <v>0</v>
      </c>
      <c r="AD12" s="755">
        <f t="shared" ref="AD12" si="57">((AC12/$B12))</f>
        <v>0</v>
      </c>
      <c r="AE12" s="231">
        <f>SUM(AE7:AE11)</f>
        <v>0</v>
      </c>
      <c r="AF12" s="755">
        <f t="shared" ref="AF12" si="58">((AE12/$B12))</f>
        <v>0</v>
      </c>
      <c r="AG12" s="221">
        <f>AA12+AC12+AE12</f>
        <v>0</v>
      </c>
      <c r="AH12" s="758">
        <f t="shared" si="18"/>
        <v>0</v>
      </c>
    </row>
    <row r="13" spans="1:34" x14ac:dyDescent="0.25">
      <c r="A13" s="697"/>
      <c r="B13" s="648"/>
      <c r="C13" s="489"/>
      <c r="D13" s="768"/>
      <c r="E13" s="489"/>
      <c r="F13" s="768"/>
      <c r="G13" s="489"/>
      <c r="H13" s="768"/>
      <c r="I13" s="458"/>
      <c r="J13" s="768"/>
      <c r="K13" s="489"/>
      <c r="L13" s="768"/>
      <c r="M13" s="489"/>
      <c r="N13" s="768"/>
      <c r="O13" s="489"/>
      <c r="P13" s="768"/>
      <c r="Q13" s="458"/>
      <c r="R13" s="768"/>
    </row>
    <row r="14" spans="1:34" hidden="1" x14ac:dyDescent="0.25">
      <c r="A14" s="950" t="s">
        <v>322</v>
      </c>
      <c r="B14" s="951"/>
      <c r="C14" s="951"/>
      <c r="D14" s="951"/>
      <c r="E14" s="951"/>
      <c r="F14" s="951"/>
      <c r="G14" s="951"/>
      <c r="H14" s="951"/>
      <c r="I14" s="951"/>
      <c r="J14" s="951"/>
      <c r="K14" s="951"/>
      <c r="L14" s="951"/>
      <c r="M14" s="951"/>
      <c r="N14" s="951"/>
      <c r="O14" s="951"/>
      <c r="P14" s="951"/>
      <c r="Q14" s="951"/>
      <c r="R14" s="951"/>
      <c r="S14" s="951"/>
      <c r="T14" s="951"/>
      <c r="U14" s="951"/>
      <c r="V14" s="951"/>
      <c r="W14" s="951"/>
      <c r="X14" s="951"/>
      <c r="Y14" s="951"/>
      <c r="Z14" s="951"/>
      <c r="AA14" s="951"/>
      <c r="AB14" s="951"/>
      <c r="AC14" s="951"/>
      <c r="AD14" s="951"/>
      <c r="AE14" s="951"/>
      <c r="AF14" s="951"/>
      <c r="AG14" s="951"/>
      <c r="AH14" s="951"/>
    </row>
    <row r="15" spans="1:34" ht="32.25" hidden="1" thickBot="1" x14ac:dyDescent="0.3">
      <c r="A15" s="698" t="s">
        <v>8</v>
      </c>
      <c r="B15" s="465" t="s">
        <v>9</v>
      </c>
      <c r="C15" s="395" t="str">
        <f t="shared" ref="C15:AH15" si="59">C6</f>
        <v>JAN</v>
      </c>
      <c r="D15" s="627" t="str">
        <f t="shared" si="59"/>
        <v>%</v>
      </c>
      <c r="E15" s="395" t="str">
        <f t="shared" si="59"/>
        <v>FEV</v>
      </c>
      <c r="F15" s="627" t="str">
        <f t="shared" si="59"/>
        <v>%</v>
      </c>
      <c r="G15" s="395" t="str">
        <f t="shared" si="59"/>
        <v>MAR</v>
      </c>
      <c r="H15" s="627" t="str">
        <f t="shared" si="59"/>
        <v>%</v>
      </c>
      <c r="I15" s="396" t="str">
        <f t="shared" si="59"/>
        <v>Trimestre</v>
      </c>
      <c r="J15" s="628" t="str">
        <f t="shared" si="59"/>
        <v>%</v>
      </c>
      <c r="K15" s="395" t="str">
        <f t="shared" si="59"/>
        <v>ABR</v>
      </c>
      <c r="L15" s="627" t="str">
        <f t="shared" si="59"/>
        <v>%</v>
      </c>
      <c r="M15" s="395" t="str">
        <f t="shared" si="59"/>
        <v>MAI</v>
      </c>
      <c r="N15" s="627" t="str">
        <f t="shared" si="59"/>
        <v>%</v>
      </c>
      <c r="O15" s="395" t="str">
        <f t="shared" si="59"/>
        <v>JUN</v>
      </c>
      <c r="P15" s="627" t="str">
        <f t="shared" si="59"/>
        <v>%</v>
      </c>
      <c r="Q15" s="396" t="str">
        <f t="shared" si="59"/>
        <v>Trimestre</v>
      </c>
      <c r="R15" s="628" t="str">
        <f t="shared" si="59"/>
        <v>%</v>
      </c>
      <c r="S15" s="43" t="str">
        <f t="shared" si="59"/>
        <v>JUL</v>
      </c>
      <c r="T15" s="627" t="str">
        <f t="shared" si="59"/>
        <v>%</v>
      </c>
      <c r="U15" s="43" t="str">
        <f t="shared" si="59"/>
        <v>AGO</v>
      </c>
      <c r="V15" s="627" t="str">
        <f t="shared" si="59"/>
        <v>%</v>
      </c>
      <c r="W15" s="43" t="str">
        <f t="shared" si="59"/>
        <v>SET</v>
      </c>
      <c r="X15" s="627" t="str">
        <f t="shared" si="59"/>
        <v>%</v>
      </c>
      <c r="Y15" s="45" t="str">
        <f t="shared" si="59"/>
        <v>Trimestre</v>
      </c>
      <c r="Z15" s="628" t="str">
        <f t="shared" si="59"/>
        <v>%</v>
      </c>
      <c r="AA15" s="43" t="str">
        <f t="shared" si="59"/>
        <v>OUT</v>
      </c>
      <c r="AB15" s="627" t="str">
        <f t="shared" si="59"/>
        <v>%</v>
      </c>
      <c r="AC15" s="43" t="str">
        <f t="shared" si="59"/>
        <v>NOV</v>
      </c>
      <c r="AD15" s="627" t="str">
        <f t="shared" si="59"/>
        <v>%</v>
      </c>
      <c r="AE15" s="43" t="str">
        <f t="shared" si="59"/>
        <v>DEZ</v>
      </c>
      <c r="AF15" s="627" t="str">
        <f t="shared" si="59"/>
        <v>%</v>
      </c>
      <c r="AG15" s="45" t="str">
        <f t="shared" si="59"/>
        <v>Trimestre</v>
      </c>
      <c r="AH15" s="628" t="str">
        <f t="shared" si="59"/>
        <v>%</v>
      </c>
    </row>
    <row r="16" spans="1:34" ht="16.5" hidden="1" thickTop="1" x14ac:dyDescent="0.25">
      <c r="A16" s="696" t="s">
        <v>159</v>
      </c>
      <c r="B16" s="397">
        <v>60</v>
      </c>
      <c r="C16" s="398">
        <v>59</v>
      </c>
      <c r="D16" s="727">
        <f>((C16/$B16))-1</f>
        <v>-1.6666666666666718E-2</v>
      </c>
      <c r="E16" s="398">
        <v>60</v>
      </c>
      <c r="F16" s="727">
        <f>((E16/$B16))-1</f>
        <v>0</v>
      </c>
      <c r="G16" s="398">
        <v>0</v>
      </c>
      <c r="H16" s="727">
        <f>((G16/$B16))-1</f>
        <v>-1</v>
      </c>
      <c r="I16" s="399">
        <f>C16+E16+G16</f>
        <v>119</v>
      </c>
      <c r="J16" s="737">
        <f>((I16/(3*$B16)))-1</f>
        <v>-0.33888888888888891</v>
      </c>
      <c r="K16" s="398">
        <v>0</v>
      </c>
      <c r="L16" s="727">
        <f>((K16/$B16))-1</f>
        <v>-1</v>
      </c>
      <c r="M16" s="398">
        <v>0</v>
      </c>
      <c r="N16" s="727">
        <f>((M16/$B16))-1</f>
        <v>-1</v>
      </c>
      <c r="O16" s="398">
        <v>0</v>
      </c>
      <c r="P16" s="727">
        <f>((O16/$B16))-1</f>
        <v>-1</v>
      </c>
      <c r="Q16" s="399">
        <f>K16+M16+O16</f>
        <v>0</v>
      </c>
      <c r="R16" s="737">
        <f>((Q16/(3*$B16)))-1</f>
        <v>-1</v>
      </c>
      <c r="S16" s="398">
        <v>0</v>
      </c>
      <c r="T16" s="727">
        <f>((S16/$B16))-1</f>
        <v>-1</v>
      </c>
      <c r="U16" s="398">
        <v>0</v>
      </c>
      <c r="V16" s="727">
        <f>((U16/$B16))-1</f>
        <v>-1</v>
      </c>
      <c r="W16" s="398">
        <v>0</v>
      </c>
      <c r="X16" s="727">
        <f>((W16/$B16))-1</f>
        <v>-1</v>
      </c>
      <c r="Y16" s="2">
        <f>S16+U16+W16</f>
        <v>0</v>
      </c>
      <c r="Z16" s="737">
        <f>((Y16/(3*$B16)))-1</f>
        <v>-1</v>
      </c>
      <c r="AA16" s="398">
        <v>0</v>
      </c>
      <c r="AB16" s="727">
        <f>((AA16/$B16))-1</f>
        <v>-1</v>
      </c>
      <c r="AC16" s="398">
        <v>0</v>
      </c>
      <c r="AD16" s="727">
        <f>((AC16/$B16))-1</f>
        <v>-1</v>
      </c>
      <c r="AE16" s="398">
        <v>0</v>
      </c>
      <c r="AF16" s="727">
        <f>((AE16/$B16))-1</f>
        <v>-1</v>
      </c>
      <c r="AG16" s="2">
        <f>AA16+AC16+AE16</f>
        <v>0</v>
      </c>
      <c r="AH16" s="737">
        <f>((AG16/(3*$B16)))-1</f>
        <v>-1</v>
      </c>
    </row>
    <row r="17" spans="1:34" hidden="1" x14ac:dyDescent="0.25">
      <c r="A17" s="696" t="s">
        <v>160</v>
      </c>
      <c r="B17" s="490">
        <v>10</v>
      </c>
      <c r="C17" s="435">
        <v>10</v>
      </c>
      <c r="D17" s="727">
        <f t="shared" ref="D17:D25" si="60">((C17/$B17))-1</f>
        <v>0</v>
      </c>
      <c r="E17" s="435">
        <v>10</v>
      </c>
      <c r="F17" s="727">
        <f t="shared" ref="F17:F25" si="61">((E17/$B17))-1</f>
        <v>0</v>
      </c>
      <c r="G17" s="435">
        <v>0</v>
      </c>
      <c r="H17" s="727">
        <f t="shared" ref="H17:H25" si="62">((G17/$B17))-1</f>
        <v>-1</v>
      </c>
      <c r="I17" s="399">
        <f t="shared" ref="I17:I19" si="63">C17+E17+G17</f>
        <v>20</v>
      </c>
      <c r="J17" s="737">
        <f>((I17/(3*$B17)))-1</f>
        <v>-0.33333333333333337</v>
      </c>
      <c r="K17" s="435">
        <v>0</v>
      </c>
      <c r="L17" s="727">
        <f t="shared" ref="L17:L24" si="64">((K17/$B17))-1</f>
        <v>-1</v>
      </c>
      <c r="M17" s="435">
        <v>0</v>
      </c>
      <c r="N17" s="727">
        <f t="shared" ref="N17:N24" si="65">((M17/$B17))-1</f>
        <v>-1</v>
      </c>
      <c r="O17" s="435">
        <v>0</v>
      </c>
      <c r="P17" s="727">
        <f t="shared" ref="P17:P25" si="66">((O17/$B17))-1</f>
        <v>-1</v>
      </c>
      <c r="Q17" s="399">
        <f t="shared" ref="Q17:Q19" si="67">K17+M17+O17</f>
        <v>0</v>
      </c>
      <c r="R17" s="737">
        <f>((Q17/(3*$B17)))-1</f>
        <v>-1</v>
      </c>
      <c r="S17" s="435">
        <v>0</v>
      </c>
      <c r="T17" s="727">
        <f t="shared" ref="T17:T25" si="68">((S17/$B17))-1</f>
        <v>-1</v>
      </c>
      <c r="U17" s="435">
        <v>0</v>
      </c>
      <c r="V17" s="727">
        <f t="shared" ref="V17:V25" si="69">((U17/$B17))-1</f>
        <v>-1</v>
      </c>
      <c r="W17" s="435">
        <v>0</v>
      </c>
      <c r="X17" s="727">
        <f t="shared" ref="X17:X25" si="70">((W17/$B17))-1</f>
        <v>-1</v>
      </c>
      <c r="Y17" s="2">
        <f t="shared" ref="Y17:Y24" si="71">S17+U17+W17</f>
        <v>0</v>
      </c>
      <c r="Z17" s="737">
        <f>((Y17/(3*$B17)))-1</f>
        <v>-1</v>
      </c>
      <c r="AA17" s="435">
        <v>0</v>
      </c>
      <c r="AB17" s="727">
        <f t="shared" ref="AB17:AB24" si="72">((AA17/$B17))-1</f>
        <v>-1</v>
      </c>
      <c r="AC17" s="435">
        <v>0</v>
      </c>
      <c r="AD17" s="727">
        <f t="shared" ref="AD17:AD24" si="73">((AC17/$B17))-1</f>
        <v>-1</v>
      </c>
      <c r="AE17" s="435">
        <v>0</v>
      </c>
      <c r="AF17" s="727">
        <f t="shared" ref="AF17:AF25" si="74">((AE17/$B17))-1</f>
        <v>-1</v>
      </c>
      <c r="AG17" s="2">
        <f t="shared" ref="AG17:AG20" si="75">AA17+AC17+AE17</f>
        <v>0</v>
      </c>
      <c r="AH17" s="737">
        <f>((AG17/(3*$B17)))-1</f>
        <v>-1</v>
      </c>
    </row>
    <row r="18" spans="1:34" hidden="1" x14ac:dyDescent="0.25">
      <c r="A18" s="696" t="s">
        <v>161</v>
      </c>
      <c r="B18" s="490">
        <v>10</v>
      </c>
      <c r="C18" s="409">
        <v>10</v>
      </c>
      <c r="D18" s="727">
        <f t="shared" si="60"/>
        <v>0</v>
      </c>
      <c r="E18" s="409">
        <v>10</v>
      </c>
      <c r="F18" s="727">
        <f t="shared" si="61"/>
        <v>0</v>
      </c>
      <c r="G18" s="409">
        <v>0</v>
      </c>
      <c r="H18" s="727">
        <f t="shared" si="62"/>
        <v>-1</v>
      </c>
      <c r="I18" s="399">
        <f t="shared" si="63"/>
        <v>20</v>
      </c>
      <c r="J18" s="737">
        <f t="shared" ref="J18:J25" si="76">((I18/(3*$B18)))-1</f>
        <v>-0.33333333333333337</v>
      </c>
      <c r="K18" s="409">
        <v>0</v>
      </c>
      <c r="L18" s="727">
        <f t="shared" si="64"/>
        <v>-1</v>
      </c>
      <c r="M18" s="409">
        <v>0</v>
      </c>
      <c r="N18" s="727">
        <f t="shared" si="65"/>
        <v>-1</v>
      </c>
      <c r="O18" s="409">
        <v>0</v>
      </c>
      <c r="P18" s="727">
        <f t="shared" si="66"/>
        <v>-1</v>
      </c>
      <c r="Q18" s="399">
        <f t="shared" si="67"/>
        <v>0</v>
      </c>
      <c r="R18" s="737">
        <f t="shared" ref="R18:R24" si="77">((Q18/(3*$B18)))-1</f>
        <v>-1</v>
      </c>
      <c r="S18" s="409">
        <v>0</v>
      </c>
      <c r="T18" s="727">
        <f t="shared" si="68"/>
        <v>-1</v>
      </c>
      <c r="U18" s="409">
        <v>0</v>
      </c>
      <c r="V18" s="727">
        <f t="shared" si="69"/>
        <v>-1</v>
      </c>
      <c r="W18" s="409">
        <v>0</v>
      </c>
      <c r="X18" s="727">
        <f t="shared" si="70"/>
        <v>-1</v>
      </c>
      <c r="Y18" s="2">
        <f t="shared" si="71"/>
        <v>0</v>
      </c>
      <c r="Z18" s="737">
        <f t="shared" ref="Z18:Z25" si="78">((Y18/(3*$B18)))-1</f>
        <v>-1</v>
      </c>
      <c r="AA18" s="409">
        <v>0</v>
      </c>
      <c r="AB18" s="727">
        <f t="shared" si="72"/>
        <v>-1</v>
      </c>
      <c r="AC18" s="409">
        <v>0</v>
      </c>
      <c r="AD18" s="727">
        <f t="shared" si="73"/>
        <v>-1</v>
      </c>
      <c r="AE18" s="409">
        <v>0</v>
      </c>
      <c r="AF18" s="727">
        <f t="shared" si="74"/>
        <v>-1</v>
      </c>
      <c r="AG18" s="2">
        <f t="shared" si="75"/>
        <v>0</v>
      </c>
      <c r="AH18" s="737">
        <f t="shared" ref="AH18:AH24" si="79">((AG18/(3*$B18)))-1</f>
        <v>-1</v>
      </c>
    </row>
    <row r="19" spans="1:34" hidden="1" x14ac:dyDescent="0.25">
      <c r="A19" s="699" t="s">
        <v>178</v>
      </c>
      <c r="B19" s="491">
        <v>1</v>
      </c>
      <c r="C19" s="492">
        <v>1</v>
      </c>
      <c r="D19" s="727">
        <f t="shared" si="60"/>
        <v>0</v>
      </c>
      <c r="E19" s="492">
        <v>1</v>
      </c>
      <c r="F19" s="769">
        <f t="shared" si="61"/>
        <v>0</v>
      </c>
      <c r="G19" s="492">
        <v>0</v>
      </c>
      <c r="H19" s="727">
        <f t="shared" si="62"/>
        <v>-1</v>
      </c>
      <c r="I19" s="501">
        <f t="shared" si="63"/>
        <v>2</v>
      </c>
      <c r="J19" s="734">
        <f t="shared" si="76"/>
        <v>-0.33333333333333337</v>
      </c>
      <c r="K19" s="492">
        <v>0</v>
      </c>
      <c r="L19" s="727">
        <f t="shared" si="64"/>
        <v>-1</v>
      </c>
      <c r="M19" s="492">
        <v>0</v>
      </c>
      <c r="N19" s="727">
        <f t="shared" si="65"/>
        <v>-1</v>
      </c>
      <c r="O19" s="492">
        <v>0</v>
      </c>
      <c r="P19" s="727">
        <f t="shared" si="66"/>
        <v>-1</v>
      </c>
      <c r="Q19" s="399">
        <f t="shared" si="67"/>
        <v>0</v>
      </c>
      <c r="R19" s="737">
        <f t="shared" si="77"/>
        <v>-1</v>
      </c>
      <c r="S19" s="492">
        <v>0</v>
      </c>
      <c r="T19" s="727">
        <f t="shared" si="68"/>
        <v>-1</v>
      </c>
      <c r="U19" s="492">
        <v>0</v>
      </c>
      <c r="V19" s="769">
        <f t="shared" si="69"/>
        <v>-1</v>
      </c>
      <c r="W19" s="492">
        <v>0</v>
      </c>
      <c r="X19" s="727">
        <f t="shared" si="70"/>
        <v>-1</v>
      </c>
      <c r="Y19" s="367">
        <f t="shared" si="71"/>
        <v>0</v>
      </c>
      <c r="Z19" s="734">
        <f t="shared" si="78"/>
        <v>-1</v>
      </c>
      <c r="AA19" s="492">
        <v>0</v>
      </c>
      <c r="AB19" s="727">
        <f t="shared" si="72"/>
        <v>-1</v>
      </c>
      <c r="AC19" s="492">
        <v>0</v>
      </c>
      <c r="AD19" s="727">
        <f t="shared" si="73"/>
        <v>-1</v>
      </c>
      <c r="AE19" s="492">
        <v>0</v>
      </c>
      <c r="AF19" s="727">
        <f t="shared" si="74"/>
        <v>-1</v>
      </c>
      <c r="AG19" s="2">
        <f t="shared" si="75"/>
        <v>0</v>
      </c>
      <c r="AH19" s="767">
        <f t="shared" si="79"/>
        <v>-1</v>
      </c>
    </row>
    <row r="20" spans="1:34" hidden="1" x14ac:dyDescent="0.25">
      <c r="A20" s="636" t="s">
        <v>164</v>
      </c>
      <c r="B20" s="493">
        <v>6</v>
      </c>
      <c r="C20" s="468">
        <v>1</v>
      </c>
      <c r="D20" s="769">
        <f t="shared" si="60"/>
        <v>-0.83333333333333337</v>
      </c>
      <c r="E20" s="468">
        <v>1</v>
      </c>
      <c r="F20" s="769">
        <f t="shared" ref="F20:F24" si="80">((E20/$B20))-1</f>
        <v>-0.83333333333333337</v>
      </c>
      <c r="G20" s="468">
        <v>0</v>
      </c>
      <c r="H20" s="769">
        <f t="shared" si="62"/>
        <v>-1</v>
      </c>
      <c r="I20" s="502">
        <f t="shared" ref="I20" si="81">C20+E20+G20</f>
        <v>2</v>
      </c>
      <c r="J20" s="734">
        <f t="shared" ref="J20:J24" si="82">((I20/(3*$B20)))-1</f>
        <v>-0.88888888888888884</v>
      </c>
      <c r="K20" s="468">
        <v>0</v>
      </c>
      <c r="L20" s="769">
        <f t="shared" si="64"/>
        <v>-1</v>
      </c>
      <c r="M20" s="468">
        <v>0</v>
      </c>
      <c r="N20" s="769">
        <f t="shared" si="65"/>
        <v>-1</v>
      </c>
      <c r="O20" s="468">
        <v>0</v>
      </c>
      <c r="P20" s="769">
        <f t="shared" si="66"/>
        <v>-1</v>
      </c>
      <c r="Q20" s="534">
        <f t="shared" ref="Q20:Q24" si="83">K20+M20+O20</f>
        <v>0</v>
      </c>
      <c r="R20" s="767">
        <f t="shared" si="77"/>
        <v>-1</v>
      </c>
      <c r="S20" s="468">
        <v>0</v>
      </c>
      <c r="T20" s="769">
        <f t="shared" si="68"/>
        <v>-1</v>
      </c>
      <c r="U20" s="468">
        <v>0</v>
      </c>
      <c r="V20" s="769">
        <f t="shared" si="69"/>
        <v>-1</v>
      </c>
      <c r="W20" s="468">
        <v>0</v>
      </c>
      <c r="X20" s="770">
        <f t="shared" si="70"/>
        <v>-1</v>
      </c>
      <c r="Y20" s="195">
        <f t="shared" si="71"/>
        <v>0</v>
      </c>
      <c r="Z20" s="772">
        <f t="shared" si="78"/>
        <v>-1</v>
      </c>
      <c r="AA20" s="468">
        <v>0</v>
      </c>
      <c r="AB20" s="769">
        <f t="shared" si="72"/>
        <v>-1</v>
      </c>
      <c r="AC20" s="468">
        <v>0</v>
      </c>
      <c r="AD20" s="769">
        <f t="shared" si="73"/>
        <v>-1</v>
      </c>
      <c r="AE20" s="468">
        <v>0</v>
      </c>
      <c r="AF20" s="769">
        <f t="shared" si="74"/>
        <v>-1</v>
      </c>
      <c r="AG20" s="367">
        <f t="shared" si="75"/>
        <v>0</v>
      </c>
      <c r="AH20" s="734">
        <f t="shared" si="79"/>
        <v>-1</v>
      </c>
    </row>
    <row r="21" spans="1:34" hidden="1" x14ac:dyDescent="0.25">
      <c r="A21" s="505" t="s">
        <v>389</v>
      </c>
      <c r="B21" s="494">
        <v>2</v>
      </c>
      <c r="C21" s="390">
        <v>1</v>
      </c>
      <c r="D21" s="724">
        <f t="shared" si="60"/>
        <v>-0.5</v>
      </c>
      <c r="E21" s="390">
        <v>2</v>
      </c>
      <c r="F21" s="724">
        <f t="shared" si="80"/>
        <v>0</v>
      </c>
      <c r="G21" s="390">
        <v>0</v>
      </c>
      <c r="H21" s="724">
        <f t="shared" si="62"/>
        <v>-1</v>
      </c>
      <c r="I21" s="391">
        <f>C21+E21+G21</f>
        <v>3</v>
      </c>
      <c r="J21" s="734">
        <f t="shared" si="82"/>
        <v>-0.5</v>
      </c>
      <c r="K21" s="390">
        <v>0</v>
      </c>
      <c r="L21" s="724">
        <f t="shared" si="64"/>
        <v>-1</v>
      </c>
      <c r="M21" s="390">
        <v>0</v>
      </c>
      <c r="N21" s="724">
        <f t="shared" si="65"/>
        <v>-1</v>
      </c>
      <c r="O21" s="390">
        <v>0</v>
      </c>
      <c r="P21" s="724">
        <f t="shared" si="66"/>
        <v>-1</v>
      </c>
      <c r="Q21" s="391">
        <f t="shared" si="83"/>
        <v>0</v>
      </c>
      <c r="R21" s="734">
        <f t="shared" si="77"/>
        <v>-1</v>
      </c>
      <c r="S21" s="390">
        <v>0</v>
      </c>
      <c r="T21" s="724">
        <f t="shared" si="68"/>
        <v>-1</v>
      </c>
      <c r="U21" s="390">
        <v>0</v>
      </c>
      <c r="V21" s="724">
        <f t="shared" si="69"/>
        <v>-1</v>
      </c>
      <c r="W21" s="390">
        <v>0</v>
      </c>
      <c r="X21" s="771">
        <f t="shared" si="70"/>
        <v>-1</v>
      </c>
      <c r="Y21" s="195">
        <f t="shared" si="71"/>
        <v>0</v>
      </c>
      <c r="Z21" s="772">
        <f t="shared" si="78"/>
        <v>-1</v>
      </c>
      <c r="AA21" s="390">
        <v>0</v>
      </c>
      <c r="AB21" s="724">
        <f t="shared" si="72"/>
        <v>-1</v>
      </c>
      <c r="AC21" s="390">
        <v>0</v>
      </c>
      <c r="AD21" s="724">
        <f t="shared" si="73"/>
        <v>-1</v>
      </c>
      <c r="AE21" s="390">
        <v>0</v>
      </c>
      <c r="AF21" s="724">
        <f t="shared" si="74"/>
        <v>-1</v>
      </c>
      <c r="AG21" s="514">
        <v>0</v>
      </c>
      <c r="AH21" s="734">
        <f t="shared" si="79"/>
        <v>-1</v>
      </c>
    </row>
    <row r="22" spans="1:34" hidden="1" x14ac:dyDescent="0.25">
      <c r="A22" s="394" t="s">
        <v>359</v>
      </c>
      <c r="B22" s="494">
        <v>1</v>
      </c>
      <c r="C22" s="390">
        <v>1</v>
      </c>
      <c r="D22" s="724">
        <f t="shared" si="60"/>
        <v>0</v>
      </c>
      <c r="E22" s="390">
        <v>1</v>
      </c>
      <c r="F22" s="724">
        <f t="shared" si="80"/>
        <v>0</v>
      </c>
      <c r="G22" s="390">
        <v>0</v>
      </c>
      <c r="H22" s="724">
        <f t="shared" si="62"/>
        <v>-1</v>
      </c>
      <c r="I22" s="391">
        <f>C22+E22+G22</f>
        <v>2</v>
      </c>
      <c r="J22" s="734">
        <f t="shared" si="82"/>
        <v>-0.33333333333333337</v>
      </c>
      <c r="K22" s="390">
        <v>0</v>
      </c>
      <c r="L22" s="724">
        <f t="shared" si="64"/>
        <v>-1</v>
      </c>
      <c r="M22" s="390">
        <v>0</v>
      </c>
      <c r="N22" s="724">
        <f t="shared" si="65"/>
        <v>-1</v>
      </c>
      <c r="O22" s="390">
        <v>0</v>
      </c>
      <c r="P22" s="724">
        <f t="shared" si="66"/>
        <v>-1</v>
      </c>
      <c r="Q22" s="391">
        <f t="shared" si="83"/>
        <v>0</v>
      </c>
      <c r="R22" s="734">
        <f t="shared" si="77"/>
        <v>-1</v>
      </c>
      <c r="S22" s="390">
        <v>0</v>
      </c>
      <c r="T22" s="724">
        <f t="shared" si="68"/>
        <v>-1</v>
      </c>
      <c r="U22" s="390">
        <v>0</v>
      </c>
      <c r="V22" s="724">
        <f t="shared" si="69"/>
        <v>-1</v>
      </c>
      <c r="W22" s="390">
        <v>0</v>
      </c>
      <c r="X22" s="771">
        <f t="shared" si="70"/>
        <v>-1</v>
      </c>
      <c r="Y22" s="195">
        <f t="shared" si="71"/>
        <v>0</v>
      </c>
      <c r="Z22" s="772">
        <f t="shared" si="78"/>
        <v>-1</v>
      </c>
      <c r="AA22" s="390">
        <v>0</v>
      </c>
      <c r="AB22" s="724">
        <f t="shared" si="72"/>
        <v>-1</v>
      </c>
      <c r="AC22" s="390">
        <v>0</v>
      </c>
      <c r="AD22" s="724">
        <f t="shared" si="73"/>
        <v>-1</v>
      </c>
      <c r="AE22" s="390">
        <v>0</v>
      </c>
      <c r="AF22" s="724">
        <f t="shared" si="74"/>
        <v>-1</v>
      </c>
      <c r="AG22" s="514">
        <v>0</v>
      </c>
      <c r="AH22" s="734">
        <f t="shared" si="79"/>
        <v>-1</v>
      </c>
    </row>
    <row r="23" spans="1:34" hidden="1" x14ac:dyDescent="0.25">
      <c r="A23" s="394" t="s">
        <v>360</v>
      </c>
      <c r="B23" s="494">
        <v>1</v>
      </c>
      <c r="C23" s="390">
        <v>1</v>
      </c>
      <c r="D23" s="724">
        <f t="shared" si="60"/>
        <v>0</v>
      </c>
      <c r="E23" s="390">
        <v>1</v>
      </c>
      <c r="F23" s="724">
        <f t="shared" si="80"/>
        <v>0</v>
      </c>
      <c r="G23" s="390">
        <v>0</v>
      </c>
      <c r="H23" s="724">
        <f t="shared" si="62"/>
        <v>-1</v>
      </c>
      <c r="I23" s="391">
        <f>C23+E23+G23</f>
        <v>2</v>
      </c>
      <c r="J23" s="734">
        <f t="shared" si="82"/>
        <v>-0.33333333333333337</v>
      </c>
      <c r="K23" s="390">
        <v>0</v>
      </c>
      <c r="L23" s="724">
        <f t="shared" si="64"/>
        <v>-1</v>
      </c>
      <c r="M23" s="390">
        <v>0</v>
      </c>
      <c r="N23" s="724">
        <f t="shared" si="65"/>
        <v>-1</v>
      </c>
      <c r="O23" s="390">
        <v>0</v>
      </c>
      <c r="P23" s="724">
        <f t="shared" si="66"/>
        <v>-1</v>
      </c>
      <c r="Q23" s="391">
        <f t="shared" si="83"/>
        <v>0</v>
      </c>
      <c r="R23" s="734">
        <f t="shared" si="77"/>
        <v>-1</v>
      </c>
      <c r="S23" s="390">
        <v>0</v>
      </c>
      <c r="T23" s="724">
        <f t="shared" si="68"/>
        <v>-1</v>
      </c>
      <c r="U23" s="390">
        <v>0</v>
      </c>
      <c r="V23" s="724">
        <f t="shared" si="69"/>
        <v>-1</v>
      </c>
      <c r="W23" s="390">
        <v>0</v>
      </c>
      <c r="X23" s="771">
        <f t="shared" si="70"/>
        <v>-1</v>
      </c>
      <c r="Y23" s="195">
        <f t="shared" si="71"/>
        <v>0</v>
      </c>
      <c r="Z23" s="772">
        <f t="shared" si="78"/>
        <v>-1</v>
      </c>
      <c r="AA23" s="390">
        <v>0</v>
      </c>
      <c r="AB23" s="724">
        <f t="shared" si="72"/>
        <v>-1</v>
      </c>
      <c r="AC23" s="390">
        <v>0</v>
      </c>
      <c r="AD23" s="724">
        <f t="shared" si="73"/>
        <v>-1</v>
      </c>
      <c r="AE23" s="390">
        <v>0</v>
      </c>
      <c r="AF23" s="724">
        <f t="shared" si="74"/>
        <v>-1</v>
      </c>
      <c r="AG23" s="514">
        <v>0</v>
      </c>
      <c r="AH23" s="734">
        <f t="shared" si="79"/>
        <v>-1</v>
      </c>
    </row>
    <row r="24" spans="1:34" hidden="1" x14ac:dyDescent="0.25">
      <c r="A24" s="394" t="s">
        <v>388</v>
      </c>
      <c r="B24" s="494">
        <v>1</v>
      </c>
      <c r="C24" s="390">
        <v>0</v>
      </c>
      <c r="D24" s="724">
        <f t="shared" si="60"/>
        <v>-1</v>
      </c>
      <c r="E24" s="390">
        <v>0</v>
      </c>
      <c r="F24" s="724">
        <f t="shared" si="80"/>
        <v>-1</v>
      </c>
      <c r="G24" s="390">
        <v>0</v>
      </c>
      <c r="H24" s="724">
        <f t="shared" si="62"/>
        <v>-1</v>
      </c>
      <c r="I24" s="391">
        <f>C24+E24+G24</f>
        <v>0</v>
      </c>
      <c r="J24" s="734">
        <f t="shared" si="82"/>
        <v>-1</v>
      </c>
      <c r="K24" s="390">
        <v>0</v>
      </c>
      <c r="L24" s="724">
        <f t="shared" si="64"/>
        <v>-1</v>
      </c>
      <c r="M24" s="390">
        <v>0</v>
      </c>
      <c r="N24" s="724">
        <f t="shared" si="65"/>
        <v>-1</v>
      </c>
      <c r="O24" s="390">
        <v>0</v>
      </c>
      <c r="P24" s="724">
        <f t="shared" si="66"/>
        <v>-1</v>
      </c>
      <c r="Q24" s="391">
        <f t="shared" si="83"/>
        <v>0</v>
      </c>
      <c r="R24" s="734">
        <f t="shared" si="77"/>
        <v>-1</v>
      </c>
      <c r="S24" s="390">
        <v>0</v>
      </c>
      <c r="T24" s="724">
        <f t="shared" si="68"/>
        <v>-1</v>
      </c>
      <c r="U24" s="390">
        <v>0</v>
      </c>
      <c r="V24" s="724">
        <f t="shared" si="69"/>
        <v>-1</v>
      </c>
      <c r="W24" s="390">
        <v>0</v>
      </c>
      <c r="X24" s="724">
        <f t="shared" si="70"/>
        <v>-1</v>
      </c>
      <c r="Y24" s="195">
        <f t="shared" si="71"/>
        <v>0</v>
      </c>
      <c r="Z24" s="772">
        <f t="shared" si="78"/>
        <v>-1</v>
      </c>
      <c r="AA24" s="390">
        <v>0</v>
      </c>
      <c r="AB24" s="724">
        <f t="shared" si="72"/>
        <v>-1</v>
      </c>
      <c r="AC24" s="390">
        <v>0</v>
      </c>
      <c r="AD24" s="724">
        <f t="shared" si="73"/>
        <v>-1</v>
      </c>
      <c r="AE24" s="390">
        <v>0</v>
      </c>
      <c r="AF24" s="724">
        <f t="shared" si="74"/>
        <v>-1</v>
      </c>
      <c r="AG24" s="514">
        <v>0</v>
      </c>
      <c r="AH24" s="734">
        <f t="shared" si="79"/>
        <v>-1</v>
      </c>
    </row>
    <row r="25" spans="1:34" ht="18.75" hidden="1" customHeight="1" thickBot="1" x14ac:dyDescent="0.3">
      <c r="A25" s="637" t="s">
        <v>2</v>
      </c>
      <c r="B25" s="464">
        <f>SUM(B16:B24)</f>
        <v>92</v>
      </c>
      <c r="C25" s="455">
        <f>SUM(C16:C24)</f>
        <v>84</v>
      </c>
      <c r="D25" s="726">
        <f t="shared" si="60"/>
        <v>-8.6956521739130488E-2</v>
      </c>
      <c r="E25" s="455">
        <f>SUM(E16:E24)</f>
        <v>86</v>
      </c>
      <c r="F25" s="726">
        <f t="shared" si="61"/>
        <v>-6.5217391304347783E-2</v>
      </c>
      <c r="G25" s="455">
        <f>SUM(G16:G23)</f>
        <v>0</v>
      </c>
      <c r="H25" s="726">
        <f t="shared" si="62"/>
        <v>-1</v>
      </c>
      <c r="I25" s="424">
        <f>C25+E25+G25</f>
        <v>170</v>
      </c>
      <c r="J25" s="753">
        <f t="shared" si="76"/>
        <v>-0.38405797101449279</v>
      </c>
      <c r="K25" s="455">
        <f>SUM(K16:K23)</f>
        <v>0</v>
      </c>
      <c r="L25" s="726">
        <f>((K25/$B25))-1</f>
        <v>-1</v>
      </c>
      <c r="M25" s="455">
        <f>SUM(M16:M23)</f>
        <v>0</v>
      </c>
      <c r="N25" s="726">
        <f>((M25/$B25))-1</f>
        <v>-1</v>
      </c>
      <c r="O25" s="455">
        <f>SUM(O16:O23)</f>
        <v>0</v>
      </c>
      <c r="P25" s="726">
        <f t="shared" si="66"/>
        <v>-1</v>
      </c>
      <c r="Q25" s="424">
        <f>K25+M25+O25</f>
        <v>0</v>
      </c>
      <c r="R25" s="753">
        <f>((Q25/(3*$B25)))-1</f>
        <v>-1</v>
      </c>
      <c r="S25" s="198">
        <f>SUM(S16:S23)</f>
        <v>0</v>
      </c>
      <c r="T25" s="726">
        <f t="shared" si="68"/>
        <v>-1</v>
      </c>
      <c r="U25" s="198">
        <f>SUM(U16:U23)</f>
        <v>0</v>
      </c>
      <c r="V25" s="726">
        <f t="shared" si="69"/>
        <v>-1</v>
      </c>
      <c r="W25" s="198">
        <f>SUM(W16:W21)</f>
        <v>0</v>
      </c>
      <c r="X25" s="731">
        <f t="shared" si="70"/>
        <v>-1</v>
      </c>
      <c r="Y25" s="521">
        <f>S25+U25+W25</f>
        <v>0</v>
      </c>
      <c r="Z25" s="739">
        <f t="shared" si="78"/>
        <v>-1</v>
      </c>
      <c r="AA25" s="198">
        <f>SUM(AA16:AA24)</f>
        <v>0</v>
      </c>
      <c r="AB25" s="726">
        <f>((AA25/$B25))-1</f>
        <v>-1</v>
      </c>
      <c r="AC25" s="198">
        <f>SUM(AC16:AC24)</f>
        <v>0</v>
      </c>
      <c r="AD25" s="726">
        <f>((AC25/$B25))-1</f>
        <v>-1</v>
      </c>
      <c r="AE25" s="198">
        <f>SUM(AE16:AE20)</f>
        <v>0</v>
      </c>
      <c r="AF25" s="726">
        <f t="shared" si="74"/>
        <v>-1</v>
      </c>
      <c r="AG25" s="515">
        <f>AA25+AC25+AE25</f>
        <v>0</v>
      </c>
      <c r="AH25" s="773">
        <f>((AG25/(3*$B25)))-1</f>
        <v>-1</v>
      </c>
    </row>
    <row r="27" spans="1:34" hidden="1" x14ac:dyDescent="0.25">
      <c r="A27" s="952" t="s">
        <v>323</v>
      </c>
      <c r="B27" s="951"/>
      <c r="C27" s="951"/>
      <c r="D27" s="951"/>
      <c r="E27" s="951"/>
      <c r="F27" s="951"/>
      <c r="G27" s="951"/>
      <c r="H27" s="951"/>
      <c r="I27" s="951"/>
      <c r="J27" s="951"/>
      <c r="K27" s="951"/>
      <c r="L27" s="951"/>
      <c r="M27" s="951"/>
      <c r="N27" s="951"/>
      <c r="O27" s="951"/>
      <c r="P27" s="951"/>
      <c r="Q27" s="951"/>
      <c r="R27" s="951"/>
      <c r="S27" s="951"/>
      <c r="T27" s="951"/>
      <c r="U27" s="951"/>
      <c r="V27" s="951"/>
      <c r="W27" s="951"/>
      <c r="X27" s="951"/>
      <c r="Y27" s="951"/>
      <c r="Z27" s="951"/>
      <c r="AA27" s="951"/>
      <c r="AB27" s="951"/>
      <c r="AC27" s="951"/>
      <c r="AD27" s="951"/>
      <c r="AE27" s="951"/>
      <c r="AF27" s="951"/>
      <c r="AG27" s="951"/>
      <c r="AH27" s="951"/>
    </row>
    <row r="28" spans="1:34" ht="32.25" hidden="1" thickBot="1" x14ac:dyDescent="0.3">
      <c r="A28" s="694" t="s">
        <v>8</v>
      </c>
      <c r="B28" s="495" t="s">
        <v>9</v>
      </c>
      <c r="C28" s="496" t="str">
        <f t="shared" ref="C28:AH28" si="84">C6</f>
        <v>JAN</v>
      </c>
      <c r="D28" s="730" t="str">
        <f t="shared" si="84"/>
        <v>%</v>
      </c>
      <c r="E28" s="496" t="str">
        <f t="shared" si="84"/>
        <v>FEV</v>
      </c>
      <c r="F28" s="730" t="str">
        <f t="shared" si="84"/>
        <v>%</v>
      </c>
      <c r="G28" s="496" t="str">
        <f t="shared" si="84"/>
        <v>MAR</v>
      </c>
      <c r="H28" s="730" t="str">
        <f t="shared" si="84"/>
        <v>%</v>
      </c>
      <c r="I28" s="497" t="str">
        <f t="shared" si="84"/>
        <v>Trimestre</v>
      </c>
      <c r="J28" s="740" t="str">
        <f t="shared" si="84"/>
        <v>%</v>
      </c>
      <c r="K28" s="496" t="str">
        <f t="shared" si="84"/>
        <v>ABR</v>
      </c>
      <c r="L28" s="730" t="str">
        <f t="shared" si="84"/>
        <v>%</v>
      </c>
      <c r="M28" s="496" t="str">
        <f t="shared" si="84"/>
        <v>MAI</v>
      </c>
      <c r="N28" s="730" t="str">
        <f t="shared" si="84"/>
        <v>%</v>
      </c>
      <c r="O28" s="496" t="str">
        <f t="shared" si="84"/>
        <v>JUN</v>
      </c>
      <c r="P28" s="730" t="str">
        <f t="shared" si="84"/>
        <v>%</v>
      </c>
      <c r="Q28" s="497" t="str">
        <f t="shared" si="84"/>
        <v>Trimestre</v>
      </c>
      <c r="R28" s="740" t="str">
        <f t="shared" si="84"/>
        <v>%</v>
      </c>
      <c r="S28" s="384" t="str">
        <f t="shared" si="84"/>
        <v>JUL</v>
      </c>
      <c r="T28" s="730" t="str">
        <f t="shared" si="84"/>
        <v>%</v>
      </c>
      <c r="U28" s="384" t="str">
        <f t="shared" si="84"/>
        <v>AGO</v>
      </c>
      <c r="V28" s="730" t="str">
        <f t="shared" si="84"/>
        <v>%</v>
      </c>
      <c r="W28" s="384" t="str">
        <f t="shared" si="84"/>
        <v>SET</v>
      </c>
      <c r="X28" s="730" t="str">
        <f t="shared" si="84"/>
        <v>%</v>
      </c>
      <c r="Y28" s="234" t="str">
        <f t="shared" si="84"/>
        <v>Trimestre</v>
      </c>
      <c r="Z28" s="740" t="str">
        <f t="shared" si="84"/>
        <v>%</v>
      </c>
      <c r="AA28" s="384" t="str">
        <f t="shared" si="84"/>
        <v>OUT</v>
      </c>
      <c r="AB28" s="730" t="str">
        <f t="shared" si="84"/>
        <v>%</v>
      </c>
      <c r="AC28" s="384" t="str">
        <f t="shared" si="84"/>
        <v>NOV</v>
      </c>
      <c r="AD28" s="730" t="str">
        <f t="shared" si="84"/>
        <v>%</v>
      </c>
      <c r="AE28" s="384" t="str">
        <f t="shared" si="84"/>
        <v>DEZ</v>
      </c>
      <c r="AF28" s="730" t="str">
        <f t="shared" si="84"/>
        <v>%</v>
      </c>
      <c r="AG28" s="234" t="str">
        <f t="shared" si="84"/>
        <v>Trimestre</v>
      </c>
      <c r="AH28" s="740" t="str">
        <f t="shared" si="84"/>
        <v>%</v>
      </c>
    </row>
    <row r="29" spans="1:34" ht="16.5" hidden="1" thickTop="1" x14ac:dyDescent="0.25">
      <c r="A29" s="700" t="s">
        <v>337</v>
      </c>
      <c r="B29" s="387">
        <v>2</v>
      </c>
      <c r="C29" s="516">
        <v>2</v>
      </c>
      <c r="D29" s="724">
        <f t="shared" ref="D29:D36" si="85">((C29/$B29))-1</f>
        <v>0</v>
      </c>
      <c r="E29" s="516">
        <v>2</v>
      </c>
      <c r="F29" s="724">
        <f t="shared" ref="F29:H36" si="86">((E29/$B29))-1</f>
        <v>0</v>
      </c>
      <c r="G29" s="516">
        <v>0</v>
      </c>
      <c r="H29" s="724">
        <f t="shared" si="86"/>
        <v>-1</v>
      </c>
      <c r="I29" s="391">
        <f t="shared" ref="I29:I36" si="87">C29+E29+G29</f>
        <v>4</v>
      </c>
      <c r="J29" s="734">
        <f t="shared" ref="J29:J35" si="88">((I29/(3*$B29)))-1</f>
        <v>-0.33333333333333337</v>
      </c>
      <c r="K29" s="516">
        <v>0</v>
      </c>
      <c r="L29" s="724">
        <f t="shared" ref="L29:P36" si="89">((K29/$B29))-1</f>
        <v>-1</v>
      </c>
      <c r="M29" s="516">
        <v>0</v>
      </c>
      <c r="N29" s="724">
        <f t="shared" si="89"/>
        <v>-1</v>
      </c>
      <c r="O29" s="516">
        <v>0</v>
      </c>
      <c r="P29" s="724">
        <f t="shared" si="89"/>
        <v>-1</v>
      </c>
      <c r="Q29" s="391">
        <f>K29+M29+O29</f>
        <v>0</v>
      </c>
      <c r="R29" s="734">
        <f t="shared" ref="R29" si="90">((Q29/(3*$B29)))-1</f>
        <v>-1</v>
      </c>
      <c r="S29" s="516">
        <v>0</v>
      </c>
      <c r="T29" s="724">
        <f t="shared" ref="T29" si="91">((S29/$B29))-1</f>
        <v>-1</v>
      </c>
      <c r="U29" s="516">
        <v>0</v>
      </c>
      <c r="V29" s="724">
        <f t="shared" ref="V29" si="92">((U29/$B29))-1</f>
        <v>-1</v>
      </c>
      <c r="W29" s="516">
        <v>0</v>
      </c>
      <c r="X29" s="724">
        <f t="shared" ref="X29" si="93">((W29/$B29))-1</f>
        <v>-1</v>
      </c>
      <c r="Y29" s="115">
        <f t="shared" ref="Y29:Y36" si="94">S29+U29+W29</f>
        <v>0</v>
      </c>
      <c r="Z29" s="734">
        <f t="shared" ref="Z29:Z36" si="95">((Y29/(3*$B29)))-1</f>
        <v>-1</v>
      </c>
      <c r="AA29" s="516">
        <v>0</v>
      </c>
      <c r="AB29" s="724">
        <f t="shared" ref="AB29" si="96">((AA29/$B29))-1</f>
        <v>-1</v>
      </c>
      <c r="AC29" s="516">
        <v>0</v>
      </c>
      <c r="AD29" s="724">
        <f t="shared" ref="AD29" si="97">((AC29/$B29))-1</f>
        <v>-1</v>
      </c>
      <c r="AE29" s="516">
        <v>0</v>
      </c>
      <c r="AF29" s="724">
        <f t="shared" ref="AF29" si="98">((AE29/$B29))-1</f>
        <v>-1</v>
      </c>
      <c r="AG29" s="115">
        <f>AA29+AC29+AE29</f>
        <v>0</v>
      </c>
      <c r="AH29" s="734">
        <f t="shared" ref="AH29" si="99">((AG29/(3*$B29)))-1</f>
        <v>-1</v>
      </c>
    </row>
    <row r="30" spans="1:34" hidden="1" x14ac:dyDescent="0.25">
      <c r="A30" s="678" t="s">
        <v>150</v>
      </c>
      <c r="B30" s="498">
        <v>1</v>
      </c>
      <c r="C30" s="433">
        <v>1</v>
      </c>
      <c r="D30" s="774">
        <f t="shared" si="85"/>
        <v>0</v>
      </c>
      <c r="E30" s="433">
        <v>1</v>
      </c>
      <c r="F30" s="774">
        <f t="shared" si="86"/>
        <v>0</v>
      </c>
      <c r="G30" s="433">
        <v>0</v>
      </c>
      <c r="H30" s="774">
        <f t="shared" ref="H30:H36" si="100">((G30/$B30))-1</f>
        <v>-1</v>
      </c>
      <c r="I30" s="482">
        <f t="shared" si="87"/>
        <v>2</v>
      </c>
      <c r="J30" s="775">
        <f t="shared" si="88"/>
        <v>-0.33333333333333337</v>
      </c>
      <c r="K30" s="433">
        <v>0</v>
      </c>
      <c r="L30" s="774">
        <f t="shared" si="89"/>
        <v>-1</v>
      </c>
      <c r="M30" s="433">
        <v>0</v>
      </c>
      <c r="N30" s="774">
        <f t="shared" ref="N30:N36" si="101">((M30/$B30))-1</f>
        <v>-1</v>
      </c>
      <c r="O30" s="433">
        <v>0</v>
      </c>
      <c r="P30" s="774">
        <f t="shared" ref="P30:P36" si="102">((O30/$B30))-1</f>
        <v>-1</v>
      </c>
      <c r="Q30" s="482">
        <f>K30+M30+O30</f>
        <v>0</v>
      </c>
      <c r="R30" s="775">
        <f>((Q30/(3*$B30)))-1</f>
        <v>-1</v>
      </c>
      <c r="S30" s="433">
        <v>0</v>
      </c>
      <c r="T30" s="774">
        <f t="shared" ref="T30:T36" si="103">((S30/$B30))-1</f>
        <v>-1</v>
      </c>
      <c r="U30" s="433">
        <v>0</v>
      </c>
      <c r="V30" s="774">
        <f t="shared" ref="V30:V36" si="104">((U30/$B30))-1</f>
        <v>-1</v>
      </c>
      <c r="W30" s="433">
        <v>0</v>
      </c>
      <c r="X30" s="774">
        <f t="shared" ref="X30:X36" si="105">((W30/$B30))-1</f>
        <v>-1</v>
      </c>
      <c r="Y30" s="115">
        <f t="shared" si="94"/>
        <v>0</v>
      </c>
      <c r="Z30" s="775">
        <f t="shared" si="95"/>
        <v>-1</v>
      </c>
      <c r="AA30" s="433">
        <v>0</v>
      </c>
      <c r="AB30" s="774">
        <f t="shared" ref="AB30:AB36" si="106">((AA30/$B30))-1</f>
        <v>-1</v>
      </c>
      <c r="AC30" s="433">
        <v>0</v>
      </c>
      <c r="AD30" s="774">
        <f t="shared" ref="AD30:AD36" si="107">((AC30/$B30))-1</f>
        <v>-1</v>
      </c>
      <c r="AE30" s="433">
        <v>0</v>
      </c>
      <c r="AF30" s="774">
        <f t="shared" ref="AF30:AF36" si="108">((AE30/$B30))-1</f>
        <v>-1</v>
      </c>
      <c r="AG30" s="115">
        <f>AA30+AC30+AE30</f>
        <v>0</v>
      </c>
      <c r="AH30" s="775">
        <f>((AG30/(3*$B30)))-1</f>
        <v>-1</v>
      </c>
    </row>
    <row r="31" spans="1:34" hidden="1" x14ac:dyDescent="0.25">
      <c r="A31" s="678" t="s">
        <v>198</v>
      </c>
      <c r="B31" s="408">
        <v>1</v>
      </c>
      <c r="C31" s="409">
        <v>1</v>
      </c>
      <c r="D31" s="813">
        <f t="shared" si="85"/>
        <v>0</v>
      </c>
      <c r="E31" s="409">
        <v>1</v>
      </c>
      <c r="F31" s="813">
        <f t="shared" si="86"/>
        <v>0</v>
      </c>
      <c r="G31" s="409">
        <v>0</v>
      </c>
      <c r="H31" s="813">
        <f t="shared" si="100"/>
        <v>-1</v>
      </c>
      <c r="I31" s="399">
        <f t="shared" si="87"/>
        <v>2</v>
      </c>
      <c r="J31" s="737">
        <f t="shared" si="88"/>
        <v>-0.33333333333333337</v>
      </c>
      <c r="K31" s="409">
        <v>0</v>
      </c>
      <c r="L31" s="727">
        <f t="shared" si="89"/>
        <v>-1</v>
      </c>
      <c r="M31" s="409">
        <v>0</v>
      </c>
      <c r="N31" s="813">
        <f t="shared" si="101"/>
        <v>-1</v>
      </c>
      <c r="O31" s="409">
        <v>0</v>
      </c>
      <c r="P31" s="813">
        <f t="shared" si="102"/>
        <v>-1</v>
      </c>
      <c r="Q31" s="399">
        <f t="shared" ref="Q31:Q35" si="109">K31+M31+O31</f>
        <v>0</v>
      </c>
      <c r="R31" s="737">
        <f t="shared" ref="R31:R35" si="110">((Q31/(3*$B31)))-1</f>
        <v>-1</v>
      </c>
      <c r="S31" s="409">
        <v>0</v>
      </c>
      <c r="T31" s="813">
        <f t="shared" si="103"/>
        <v>-1</v>
      </c>
      <c r="U31" s="409">
        <v>0</v>
      </c>
      <c r="V31" s="813">
        <f t="shared" si="104"/>
        <v>-1</v>
      </c>
      <c r="W31" s="409">
        <v>0</v>
      </c>
      <c r="X31" s="813">
        <f t="shared" si="105"/>
        <v>-1</v>
      </c>
      <c r="Y31" s="2">
        <f t="shared" si="94"/>
        <v>0</v>
      </c>
      <c r="Z31" s="737">
        <f t="shared" si="95"/>
        <v>-1</v>
      </c>
      <c r="AA31" s="409">
        <v>0</v>
      </c>
      <c r="AB31" s="727">
        <f t="shared" si="106"/>
        <v>-1</v>
      </c>
      <c r="AC31" s="409">
        <v>0</v>
      </c>
      <c r="AD31" s="813">
        <f t="shared" si="107"/>
        <v>-1</v>
      </c>
      <c r="AE31" s="409">
        <v>0</v>
      </c>
      <c r="AF31" s="813">
        <f t="shared" si="108"/>
        <v>-1</v>
      </c>
      <c r="AG31" s="2">
        <f t="shared" ref="AG31:AG35" si="111">AA31+AC31+AE31</f>
        <v>0</v>
      </c>
      <c r="AH31" s="737">
        <f t="shared" ref="AH31:AH35" si="112">((AG31/(3*$B31)))-1</f>
        <v>-1</v>
      </c>
    </row>
    <row r="32" spans="1:34" hidden="1" x14ac:dyDescent="0.25">
      <c r="A32" s="678" t="s">
        <v>14</v>
      </c>
      <c r="B32" s="408">
        <v>1</v>
      </c>
      <c r="C32" s="409">
        <v>1</v>
      </c>
      <c r="D32" s="813">
        <f t="shared" si="85"/>
        <v>0</v>
      </c>
      <c r="E32" s="409">
        <v>1</v>
      </c>
      <c r="F32" s="813">
        <f t="shared" si="86"/>
        <v>0</v>
      </c>
      <c r="G32" s="409">
        <v>0</v>
      </c>
      <c r="H32" s="813">
        <f t="shared" si="100"/>
        <v>-1</v>
      </c>
      <c r="I32" s="399">
        <f t="shared" si="87"/>
        <v>2</v>
      </c>
      <c r="J32" s="737">
        <f t="shared" si="88"/>
        <v>-0.33333333333333337</v>
      </c>
      <c r="K32" s="409">
        <v>0</v>
      </c>
      <c r="L32" s="727">
        <f t="shared" si="89"/>
        <v>-1</v>
      </c>
      <c r="M32" s="409">
        <v>0</v>
      </c>
      <c r="N32" s="813">
        <f t="shared" si="101"/>
        <v>-1</v>
      </c>
      <c r="O32" s="409">
        <v>0</v>
      </c>
      <c r="P32" s="813">
        <f t="shared" si="102"/>
        <v>-1</v>
      </c>
      <c r="Q32" s="399">
        <f t="shared" si="109"/>
        <v>0</v>
      </c>
      <c r="R32" s="737">
        <f t="shared" si="110"/>
        <v>-1</v>
      </c>
      <c r="S32" s="409">
        <v>0</v>
      </c>
      <c r="T32" s="813">
        <f t="shared" si="103"/>
        <v>-1</v>
      </c>
      <c r="U32" s="409">
        <v>0</v>
      </c>
      <c r="V32" s="813">
        <f t="shared" si="104"/>
        <v>-1</v>
      </c>
      <c r="W32" s="409">
        <v>0</v>
      </c>
      <c r="X32" s="813">
        <f t="shared" si="105"/>
        <v>-1</v>
      </c>
      <c r="Y32" s="2">
        <f t="shared" si="94"/>
        <v>0</v>
      </c>
      <c r="Z32" s="737">
        <f t="shared" si="95"/>
        <v>-1</v>
      </c>
      <c r="AA32" s="409">
        <v>0</v>
      </c>
      <c r="AB32" s="727">
        <f t="shared" si="106"/>
        <v>-1</v>
      </c>
      <c r="AC32" s="409">
        <v>0</v>
      </c>
      <c r="AD32" s="813">
        <f t="shared" si="107"/>
        <v>-1</v>
      </c>
      <c r="AE32" s="409">
        <v>0</v>
      </c>
      <c r="AF32" s="813">
        <f t="shared" si="108"/>
        <v>-1</v>
      </c>
      <c r="AG32" s="2">
        <f t="shared" si="111"/>
        <v>0</v>
      </c>
      <c r="AH32" s="737">
        <f t="shared" si="112"/>
        <v>-1</v>
      </c>
    </row>
    <row r="33" spans="1:34" hidden="1" x14ac:dyDescent="0.25">
      <c r="A33" s="678" t="s">
        <v>189</v>
      </c>
      <c r="B33" s="408">
        <v>1</v>
      </c>
      <c r="C33" s="409">
        <v>1</v>
      </c>
      <c r="D33" s="813">
        <f t="shared" si="85"/>
        <v>0</v>
      </c>
      <c r="E33" s="409">
        <v>1</v>
      </c>
      <c r="F33" s="813">
        <f t="shared" si="86"/>
        <v>0</v>
      </c>
      <c r="G33" s="409">
        <v>0</v>
      </c>
      <c r="H33" s="813">
        <f t="shared" si="100"/>
        <v>-1</v>
      </c>
      <c r="I33" s="399">
        <f t="shared" si="87"/>
        <v>2</v>
      </c>
      <c r="J33" s="737">
        <f t="shared" si="88"/>
        <v>-0.33333333333333337</v>
      </c>
      <c r="K33" s="409">
        <v>0</v>
      </c>
      <c r="L33" s="727">
        <f t="shared" si="89"/>
        <v>-1</v>
      </c>
      <c r="M33" s="409">
        <v>0</v>
      </c>
      <c r="N33" s="813">
        <f t="shared" si="101"/>
        <v>-1</v>
      </c>
      <c r="O33" s="409">
        <v>0</v>
      </c>
      <c r="P33" s="813">
        <f t="shared" si="102"/>
        <v>-1</v>
      </c>
      <c r="Q33" s="399">
        <f t="shared" si="109"/>
        <v>0</v>
      </c>
      <c r="R33" s="737">
        <f t="shared" si="110"/>
        <v>-1</v>
      </c>
      <c r="S33" s="409">
        <v>0</v>
      </c>
      <c r="T33" s="813">
        <f t="shared" si="103"/>
        <v>-1</v>
      </c>
      <c r="U33" s="409">
        <v>0</v>
      </c>
      <c r="V33" s="813">
        <f t="shared" si="104"/>
        <v>-1</v>
      </c>
      <c r="W33" s="409">
        <v>0</v>
      </c>
      <c r="X33" s="813">
        <f t="shared" si="105"/>
        <v>-1</v>
      </c>
      <c r="Y33" s="2">
        <f t="shared" si="94"/>
        <v>0</v>
      </c>
      <c r="Z33" s="737">
        <f t="shared" si="95"/>
        <v>-1</v>
      </c>
      <c r="AA33" s="409">
        <v>0</v>
      </c>
      <c r="AB33" s="727">
        <f t="shared" si="106"/>
        <v>-1</v>
      </c>
      <c r="AC33" s="409">
        <v>0</v>
      </c>
      <c r="AD33" s="813">
        <f t="shared" si="107"/>
        <v>-1</v>
      </c>
      <c r="AE33" s="409">
        <v>0</v>
      </c>
      <c r="AF33" s="813">
        <f t="shared" si="108"/>
        <v>-1</v>
      </c>
      <c r="AG33" s="2">
        <f t="shared" si="111"/>
        <v>0</v>
      </c>
      <c r="AH33" s="737">
        <f t="shared" si="112"/>
        <v>-1</v>
      </c>
    </row>
    <row r="34" spans="1:34" hidden="1" x14ac:dyDescent="0.25">
      <c r="A34" s="679" t="s">
        <v>151</v>
      </c>
      <c r="B34" s="499">
        <v>1</v>
      </c>
      <c r="C34" s="445">
        <v>1</v>
      </c>
      <c r="D34" s="813">
        <f t="shared" si="85"/>
        <v>0</v>
      </c>
      <c r="E34" s="445">
        <v>1</v>
      </c>
      <c r="F34" s="813">
        <f t="shared" si="86"/>
        <v>0</v>
      </c>
      <c r="G34" s="445">
        <v>0</v>
      </c>
      <c r="H34" s="813">
        <f t="shared" si="100"/>
        <v>-1</v>
      </c>
      <c r="I34" s="534">
        <f t="shared" si="87"/>
        <v>2</v>
      </c>
      <c r="J34" s="767">
        <f t="shared" si="88"/>
        <v>-0.33333333333333337</v>
      </c>
      <c r="K34" s="445">
        <v>0</v>
      </c>
      <c r="L34" s="769">
        <f t="shared" si="89"/>
        <v>-1</v>
      </c>
      <c r="M34" s="445">
        <v>0</v>
      </c>
      <c r="N34" s="813">
        <f t="shared" si="101"/>
        <v>-1</v>
      </c>
      <c r="O34" s="445">
        <v>0</v>
      </c>
      <c r="P34" s="813">
        <f t="shared" si="102"/>
        <v>-1</v>
      </c>
      <c r="Q34" s="534">
        <f t="shared" si="109"/>
        <v>0</v>
      </c>
      <c r="R34" s="767">
        <f t="shared" si="110"/>
        <v>-1</v>
      </c>
      <c r="S34" s="445">
        <v>0</v>
      </c>
      <c r="T34" s="813">
        <f t="shared" si="103"/>
        <v>-1</v>
      </c>
      <c r="U34" s="445">
        <v>0</v>
      </c>
      <c r="V34" s="813">
        <f t="shared" si="104"/>
        <v>-1</v>
      </c>
      <c r="W34" s="445">
        <v>0</v>
      </c>
      <c r="X34" s="813">
        <f t="shared" si="105"/>
        <v>-1</v>
      </c>
      <c r="Y34" s="533">
        <f t="shared" si="94"/>
        <v>0</v>
      </c>
      <c r="Z34" s="767">
        <f t="shared" si="95"/>
        <v>-1</v>
      </c>
      <c r="AA34" s="445">
        <v>0</v>
      </c>
      <c r="AB34" s="769">
        <f t="shared" si="106"/>
        <v>-1</v>
      </c>
      <c r="AC34" s="445">
        <v>0</v>
      </c>
      <c r="AD34" s="813">
        <f t="shared" si="107"/>
        <v>-1</v>
      </c>
      <c r="AE34" s="445">
        <v>0</v>
      </c>
      <c r="AF34" s="813">
        <f t="shared" si="108"/>
        <v>-1</v>
      </c>
      <c r="AG34" s="533">
        <f t="shared" si="111"/>
        <v>0</v>
      </c>
      <c r="AH34" s="767">
        <f t="shared" si="112"/>
        <v>-1</v>
      </c>
    </row>
    <row r="35" spans="1:34" ht="16.5" hidden="1" thickBot="1" x14ac:dyDescent="0.3">
      <c r="A35" s="680" t="s">
        <v>251</v>
      </c>
      <c r="B35" s="500">
        <v>1</v>
      </c>
      <c r="C35" s="447">
        <v>1</v>
      </c>
      <c r="D35" s="815">
        <f t="shared" si="85"/>
        <v>0</v>
      </c>
      <c r="E35" s="447">
        <v>1</v>
      </c>
      <c r="F35" s="815">
        <f t="shared" si="86"/>
        <v>0</v>
      </c>
      <c r="G35" s="447">
        <v>0</v>
      </c>
      <c r="H35" s="815">
        <f t="shared" si="100"/>
        <v>-1</v>
      </c>
      <c r="I35" s="448">
        <f t="shared" si="87"/>
        <v>2</v>
      </c>
      <c r="J35" s="808">
        <f t="shared" si="88"/>
        <v>-0.33333333333333337</v>
      </c>
      <c r="K35" s="447">
        <v>0</v>
      </c>
      <c r="L35" s="816">
        <f t="shared" si="89"/>
        <v>-1</v>
      </c>
      <c r="M35" s="447">
        <v>0</v>
      </c>
      <c r="N35" s="815">
        <f t="shared" si="101"/>
        <v>-1</v>
      </c>
      <c r="O35" s="447">
        <v>0</v>
      </c>
      <c r="P35" s="815">
        <f t="shared" si="102"/>
        <v>-1</v>
      </c>
      <c r="Q35" s="448">
        <f t="shared" si="109"/>
        <v>0</v>
      </c>
      <c r="R35" s="808">
        <f t="shared" si="110"/>
        <v>-1</v>
      </c>
      <c r="S35" s="447">
        <v>0</v>
      </c>
      <c r="T35" s="815">
        <f t="shared" si="103"/>
        <v>-1</v>
      </c>
      <c r="U35" s="447">
        <v>0</v>
      </c>
      <c r="V35" s="815">
        <f t="shared" si="104"/>
        <v>-1</v>
      </c>
      <c r="W35" s="447">
        <v>0</v>
      </c>
      <c r="X35" s="815">
        <f t="shared" si="105"/>
        <v>-1</v>
      </c>
      <c r="Y35" s="224">
        <f t="shared" si="94"/>
        <v>0</v>
      </c>
      <c r="Z35" s="808">
        <f t="shared" si="95"/>
        <v>-1</v>
      </c>
      <c r="AA35" s="447">
        <v>0</v>
      </c>
      <c r="AB35" s="816">
        <f t="shared" si="106"/>
        <v>-1</v>
      </c>
      <c r="AC35" s="447">
        <v>0</v>
      </c>
      <c r="AD35" s="815">
        <f t="shared" si="107"/>
        <v>-1</v>
      </c>
      <c r="AE35" s="447">
        <v>0</v>
      </c>
      <c r="AF35" s="815">
        <f t="shared" si="108"/>
        <v>-1</v>
      </c>
      <c r="AG35" s="224">
        <f t="shared" si="111"/>
        <v>0</v>
      </c>
      <c r="AH35" s="808">
        <f t="shared" si="112"/>
        <v>-1</v>
      </c>
    </row>
    <row r="36" spans="1:34" ht="16.5" hidden="1" thickBot="1" x14ac:dyDescent="0.3">
      <c r="A36" s="646" t="s">
        <v>2</v>
      </c>
      <c r="B36" s="402">
        <f>SUM(B29:B35)</f>
        <v>8</v>
      </c>
      <c r="C36" s="403">
        <f>SUM(C29:C35)</f>
        <v>8</v>
      </c>
      <c r="D36" s="744">
        <f t="shared" si="85"/>
        <v>0</v>
      </c>
      <c r="E36" s="403">
        <f>SUM(E29:E35)</f>
        <v>8</v>
      </c>
      <c r="F36" s="744">
        <f t="shared" si="86"/>
        <v>0</v>
      </c>
      <c r="G36" s="403">
        <f>SUM(G29:G35)</f>
        <v>0</v>
      </c>
      <c r="H36" s="744">
        <f t="shared" si="100"/>
        <v>-1</v>
      </c>
      <c r="I36" s="404">
        <f t="shared" si="87"/>
        <v>16</v>
      </c>
      <c r="J36" s="746">
        <f t="shared" ref="J36" si="113">((I36/(3*$B36)))-1</f>
        <v>-0.33333333333333337</v>
      </c>
      <c r="K36" s="403">
        <f>SUM(K29:K35)</f>
        <v>0</v>
      </c>
      <c r="L36" s="744">
        <f t="shared" si="89"/>
        <v>-1</v>
      </c>
      <c r="M36" s="403">
        <f>SUM(M29:M35)</f>
        <v>0</v>
      </c>
      <c r="N36" s="744">
        <f t="shared" si="101"/>
        <v>-1</v>
      </c>
      <c r="O36" s="403">
        <f>SUM(O29:O35)</f>
        <v>0</v>
      </c>
      <c r="P36" s="744">
        <f t="shared" si="102"/>
        <v>-1</v>
      </c>
      <c r="Q36" s="404">
        <f>K36+M36+O36</f>
        <v>0</v>
      </c>
      <c r="R36" s="747">
        <f>((Q36/(3*$B36)))-1</f>
        <v>-1</v>
      </c>
      <c r="S36" s="35">
        <f>SUM(S29:S35)</f>
        <v>0</v>
      </c>
      <c r="T36" s="744">
        <f t="shared" si="103"/>
        <v>-1</v>
      </c>
      <c r="U36" s="35">
        <f>SUM(U29:U35)</f>
        <v>0</v>
      </c>
      <c r="V36" s="744">
        <f t="shared" si="104"/>
        <v>-1</v>
      </c>
      <c r="W36" s="35">
        <f>SUM(W29:W35)</f>
        <v>0</v>
      </c>
      <c r="X36" s="744">
        <f t="shared" si="105"/>
        <v>-1</v>
      </c>
      <c r="Y36" s="34">
        <f t="shared" si="94"/>
        <v>0</v>
      </c>
      <c r="Z36" s="746">
        <f t="shared" si="95"/>
        <v>-1</v>
      </c>
      <c r="AA36" s="35">
        <f>SUM(AA29:AA35)</f>
        <v>0</v>
      </c>
      <c r="AB36" s="744">
        <f t="shared" si="106"/>
        <v>-1</v>
      </c>
      <c r="AC36" s="35">
        <f>SUM(AC29:AC35)</f>
        <v>0</v>
      </c>
      <c r="AD36" s="744">
        <f t="shared" si="107"/>
        <v>-1</v>
      </c>
      <c r="AE36" s="35">
        <f>SUM(AE29:AE35)</f>
        <v>0</v>
      </c>
      <c r="AF36" s="744">
        <f t="shared" si="108"/>
        <v>-1</v>
      </c>
      <c r="AG36" s="34">
        <f>AA36+AC36+AE36</f>
        <v>0</v>
      </c>
      <c r="AH36" s="747">
        <f>((AG36/(3*$B36)))-1</f>
        <v>-1</v>
      </c>
    </row>
    <row r="37" spans="1:34" hidden="1" x14ac:dyDescent="0.25"/>
    <row r="39" spans="1:34" hidden="1" x14ac:dyDescent="0.25">
      <c r="A39" s="950" t="s">
        <v>326</v>
      </c>
      <c r="B39" s="951"/>
      <c r="C39" s="951"/>
      <c r="D39" s="951"/>
      <c r="E39" s="951"/>
      <c r="F39" s="951"/>
      <c r="G39" s="951"/>
      <c r="H39" s="951"/>
      <c r="I39" s="951"/>
      <c r="J39" s="951"/>
      <c r="K39" s="951"/>
      <c r="L39" s="951"/>
      <c r="M39" s="951"/>
      <c r="N39" s="951"/>
      <c r="O39" s="951"/>
      <c r="P39" s="951"/>
      <c r="Q39" s="951"/>
      <c r="R39" s="951"/>
      <c r="S39" s="951"/>
      <c r="T39" s="951"/>
      <c r="U39" s="951"/>
      <c r="V39" s="951"/>
      <c r="W39" s="951"/>
      <c r="X39" s="951"/>
      <c r="Y39" s="951"/>
      <c r="Z39" s="951"/>
      <c r="AA39" s="951"/>
      <c r="AB39" s="951"/>
      <c r="AC39" s="951"/>
      <c r="AD39" s="951"/>
      <c r="AE39" s="951"/>
      <c r="AF39" s="951"/>
      <c r="AG39" s="951"/>
      <c r="AH39" s="951"/>
    </row>
    <row r="40" spans="1:34" ht="32.25" hidden="1" thickBot="1" x14ac:dyDescent="0.3">
      <c r="A40" s="644" t="s">
        <v>8</v>
      </c>
      <c r="B40" s="484" t="s">
        <v>9</v>
      </c>
      <c r="C40" s="395">
        <f t="shared" ref="C40:AH40" si="114">C24</f>
        <v>0</v>
      </c>
      <c r="D40" s="627">
        <f t="shared" si="114"/>
        <v>-1</v>
      </c>
      <c r="E40" s="395">
        <f t="shared" si="114"/>
        <v>0</v>
      </c>
      <c r="F40" s="627">
        <f t="shared" si="114"/>
        <v>-1</v>
      </c>
      <c r="G40" s="395">
        <f t="shared" si="114"/>
        <v>0</v>
      </c>
      <c r="H40" s="627">
        <f t="shared" si="114"/>
        <v>-1</v>
      </c>
      <c r="I40" s="396">
        <f t="shared" si="114"/>
        <v>0</v>
      </c>
      <c r="J40" s="628">
        <f t="shared" si="114"/>
        <v>-1</v>
      </c>
      <c r="K40" s="395">
        <f t="shared" si="114"/>
        <v>0</v>
      </c>
      <c r="L40" s="627">
        <f t="shared" si="114"/>
        <v>-1</v>
      </c>
      <c r="M40" s="395">
        <f t="shared" si="114"/>
        <v>0</v>
      </c>
      <c r="N40" s="627">
        <f t="shared" si="114"/>
        <v>-1</v>
      </c>
      <c r="O40" s="395">
        <f t="shared" si="114"/>
        <v>0</v>
      </c>
      <c r="P40" s="627">
        <f t="shared" si="114"/>
        <v>-1</v>
      </c>
      <c r="Q40" s="396">
        <f t="shared" si="114"/>
        <v>0</v>
      </c>
      <c r="R40" s="628">
        <f t="shared" si="114"/>
        <v>-1</v>
      </c>
      <c r="S40" s="395">
        <f t="shared" si="114"/>
        <v>0</v>
      </c>
      <c r="T40" s="627">
        <f t="shared" si="114"/>
        <v>-1</v>
      </c>
      <c r="U40" s="395">
        <f t="shared" si="114"/>
        <v>0</v>
      </c>
      <c r="V40" s="627">
        <f t="shared" si="114"/>
        <v>-1</v>
      </c>
      <c r="W40" s="395">
        <f t="shared" si="114"/>
        <v>0</v>
      </c>
      <c r="X40" s="627">
        <f t="shared" si="114"/>
        <v>-1</v>
      </c>
      <c r="Y40" s="396">
        <f t="shared" si="114"/>
        <v>0</v>
      </c>
      <c r="Z40" s="628">
        <f t="shared" si="114"/>
        <v>-1</v>
      </c>
      <c r="AA40" s="395">
        <f t="shared" si="114"/>
        <v>0</v>
      </c>
      <c r="AB40" s="627">
        <f t="shared" si="114"/>
        <v>-1</v>
      </c>
      <c r="AC40" s="395">
        <f t="shared" si="114"/>
        <v>0</v>
      </c>
      <c r="AD40" s="627">
        <f t="shared" si="114"/>
        <v>-1</v>
      </c>
      <c r="AE40" s="395">
        <f t="shared" si="114"/>
        <v>0</v>
      </c>
      <c r="AF40" s="627">
        <f t="shared" si="114"/>
        <v>-1</v>
      </c>
      <c r="AG40" s="396">
        <f t="shared" si="114"/>
        <v>0</v>
      </c>
      <c r="AH40" s="628">
        <f t="shared" si="114"/>
        <v>-1</v>
      </c>
    </row>
    <row r="41" spans="1:34" ht="16.5" hidden="1" thickTop="1" x14ac:dyDescent="0.25">
      <c r="A41" s="394" t="s">
        <v>166</v>
      </c>
      <c r="B41" s="389">
        <v>7</v>
      </c>
      <c r="C41" s="390">
        <v>12</v>
      </c>
      <c r="D41" s="724">
        <f>((C41/$B41))-1</f>
        <v>0.71428571428571419</v>
      </c>
      <c r="E41" s="390">
        <v>12</v>
      </c>
      <c r="F41" s="724">
        <f t="shared" ref="F41:F43" si="115">((E41/$B41))-1</f>
        <v>0.71428571428571419</v>
      </c>
      <c r="G41" s="390">
        <v>0</v>
      </c>
      <c r="H41" s="724">
        <f t="shared" ref="H41:H43" si="116">((G41/$B41))-1</f>
        <v>-1</v>
      </c>
      <c r="I41" s="391">
        <f t="shared" ref="I41:I43" si="117">C41+E41+G41</f>
        <v>24</v>
      </c>
      <c r="J41" s="734">
        <f t="shared" ref="J41:J43" si="118">((I41/(3*$B41)))-1</f>
        <v>0.14285714285714279</v>
      </c>
      <c r="K41" s="390">
        <v>0</v>
      </c>
      <c r="L41" s="724">
        <f t="shared" ref="L41:L43" si="119">((K41/$B41))-1</f>
        <v>-1</v>
      </c>
      <c r="M41" s="390">
        <v>0</v>
      </c>
      <c r="N41" s="724">
        <f t="shared" ref="N41:N43" si="120">((M41/$B41))-1</f>
        <v>-1</v>
      </c>
      <c r="O41" s="390">
        <v>0</v>
      </c>
      <c r="P41" s="724">
        <f t="shared" ref="P41:P43" si="121">((O41/$B41))-1</f>
        <v>-1</v>
      </c>
      <c r="Q41" s="391">
        <f t="shared" ref="Q41:Q43" si="122">K41+M41+O41</f>
        <v>0</v>
      </c>
      <c r="R41" s="734">
        <f t="shared" ref="R41:R43" si="123">((Q41/(3*$B41)))-1</f>
        <v>-1</v>
      </c>
      <c r="S41" s="390">
        <v>0</v>
      </c>
      <c r="T41" s="724">
        <f>((S41/$B41))-1</f>
        <v>-1</v>
      </c>
      <c r="U41" s="390">
        <v>0</v>
      </c>
      <c r="V41" s="724">
        <f t="shared" ref="V41:V43" si="124">((U41/$B41))-1</f>
        <v>-1</v>
      </c>
      <c r="W41" s="390">
        <v>0</v>
      </c>
      <c r="X41" s="724">
        <f t="shared" ref="X41:X43" si="125">((W41/$B41))-1</f>
        <v>-1</v>
      </c>
      <c r="Y41" s="391">
        <f t="shared" ref="Y41:Y43" si="126">S41+U41+W41</f>
        <v>0</v>
      </c>
      <c r="Z41" s="734">
        <f t="shared" ref="Z41:Z43" si="127">((Y41/(3*$B41)))-1</f>
        <v>-1</v>
      </c>
      <c r="AA41" s="390">
        <v>0</v>
      </c>
      <c r="AB41" s="724">
        <f t="shared" ref="AB41:AB43" si="128">((AA41/$B41))-1</f>
        <v>-1</v>
      </c>
      <c r="AC41" s="390">
        <v>0</v>
      </c>
      <c r="AD41" s="724">
        <f t="shared" ref="AD41:AD43" si="129">((AC41/$B41))-1</f>
        <v>-1</v>
      </c>
      <c r="AE41" s="390">
        <v>0</v>
      </c>
      <c r="AF41" s="724">
        <f t="shared" ref="AF41:AF43" si="130">((AE41/$B41))-1</f>
        <v>-1</v>
      </c>
      <c r="AG41" s="391">
        <f t="shared" ref="AG41:AG43" si="131">AA41+AC41+AE41</f>
        <v>0</v>
      </c>
      <c r="AH41" s="734">
        <f t="shared" ref="AH41:AH43" si="132">((AG41/(3*$B41)))-1</f>
        <v>-1</v>
      </c>
    </row>
    <row r="42" spans="1:34" ht="16.5" hidden="1" thickBot="1" x14ac:dyDescent="0.3">
      <c r="A42" s="645" t="s">
        <v>157</v>
      </c>
      <c r="B42" s="485">
        <v>7</v>
      </c>
      <c r="C42" s="440">
        <v>12</v>
      </c>
      <c r="D42" s="725">
        <f t="shared" ref="D42:D43" si="133">((C42/$B42))-1</f>
        <v>0.71428571428571419</v>
      </c>
      <c r="E42" s="440">
        <v>12</v>
      </c>
      <c r="F42" s="725">
        <f t="shared" si="115"/>
        <v>0.71428571428571419</v>
      </c>
      <c r="G42" s="440">
        <v>0</v>
      </c>
      <c r="H42" s="725">
        <f t="shared" si="116"/>
        <v>-1</v>
      </c>
      <c r="I42" s="430">
        <f t="shared" si="117"/>
        <v>24</v>
      </c>
      <c r="J42" s="735">
        <f t="shared" si="118"/>
        <v>0.14285714285714279</v>
      </c>
      <c r="K42" s="440">
        <v>0</v>
      </c>
      <c r="L42" s="725">
        <f t="shared" si="119"/>
        <v>-1</v>
      </c>
      <c r="M42" s="440">
        <v>0</v>
      </c>
      <c r="N42" s="725">
        <f t="shared" si="120"/>
        <v>-1</v>
      </c>
      <c r="O42" s="440">
        <v>0</v>
      </c>
      <c r="P42" s="725">
        <f t="shared" si="121"/>
        <v>-1</v>
      </c>
      <c r="Q42" s="430">
        <f t="shared" si="122"/>
        <v>0</v>
      </c>
      <c r="R42" s="735">
        <f t="shared" si="123"/>
        <v>-1</v>
      </c>
      <c r="S42" s="440">
        <v>0</v>
      </c>
      <c r="T42" s="725">
        <f t="shared" ref="T42:T43" si="134">((S42/$B42))-1</f>
        <v>-1</v>
      </c>
      <c r="U42" s="440">
        <v>0</v>
      </c>
      <c r="V42" s="725">
        <f t="shared" si="124"/>
        <v>-1</v>
      </c>
      <c r="W42" s="440">
        <v>0</v>
      </c>
      <c r="X42" s="725">
        <f t="shared" si="125"/>
        <v>-1</v>
      </c>
      <c r="Y42" s="430">
        <f t="shared" si="126"/>
        <v>0</v>
      </c>
      <c r="Z42" s="735">
        <f t="shared" si="127"/>
        <v>-1</v>
      </c>
      <c r="AA42" s="440">
        <v>0</v>
      </c>
      <c r="AB42" s="725">
        <f t="shared" si="128"/>
        <v>-1</v>
      </c>
      <c r="AC42" s="440">
        <v>0</v>
      </c>
      <c r="AD42" s="725">
        <f t="shared" si="129"/>
        <v>-1</v>
      </c>
      <c r="AE42" s="440">
        <v>0</v>
      </c>
      <c r="AF42" s="725">
        <f t="shared" si="130"/>
        <v>-1</v>
      </c>
      <c r="AG42" s="430">
        <f t="shared" si="131"/>
        <v>0</v>
      </c>
      <c r="AH42" s="735">
        <f t="shared" si="132"/>
        <v>-1</v>
      </c>
    </row>
    <row r="43" spans="1:34" ht="16.5" hidden="1" thickBot="1" x14ac:dyDescent="0.3">
      <c r="A43" s="646" t="s">
        <v>2</v>
      </c>
      <c r="B43" s="402">
        <f>SUM(B41:B42)</f>
        <v>14</v>
      </c>
      <c r="C43" s="403">
        <f>SUM(C41:C42)</f>
        <v>24</v>
      </c>
      <c r="D43" s="744">
        <f t="shared" si="133"/>
        <v>0.71428571428571419</v>
      </c>
      <c r="E43" s="403">
        <f>SUM(E41:E42)</f>
        <v>24</v>
      </c>
      <c r="F43" s="744">
        <f t="shared" si="115"/>
        <v>0.71428571428571419</v>
      </c>
      <c r="G43" s="403">
        <f>SUM(G41:G42)</f>
        <v>0</v>
      </c>
      <c r="H43" s="744">
        <f t="shared" si="116"/>
        <v>-1</v>
      </c>
      <c r="I43" s="404">
        <f t="shared" si="117"/>
        <v>48</v>
      </c>
      <c r="J43" s="746">
        <f t="shared" si="118"/>
        <v>0.14285714285714279</v>
      </c>
      <c r="K43" s="403">
        <f>SUM(K41:K42)</f>
        <v>0</v>
      </c>
      <c r="L43" s="744">
        <f t="shared" si="119"/>
        <v>-1</v>
      </c>
      <c r="M43" s="403">
        <f>SUM(M41:M42)</f>
        <v>0</v>
      </c>
      <c r="N43" s="744">
        <f t="shared" si="120"/>
        <v>-1</v>
      </c>
      <c r="O43" s="403">
        <f>SUM(O41:O42)</f>
        <v>0</v>
      </c>
      <c r="P43" s="744">
        <f t="shared" si="121"/>
        <v>-1</v>
      </c>
      <c r="Q43" s="404">
        <f t="shared" si="122"/>
        <v>0</v>
      </c>
      <c r="R43" s="747">
        <f t="shared" si="123"/>
        <v>-1</v>
      </c>
      <c r="S43" s="403">
        <f>SUM(S41:S42)</f>
        <v>0</v>
      </c>
      <c r="T43" s="744">
        <f t="shared" si="134"/>
        <v>-1</v>
      </c>
      <c r="U43" s="403">
        <f>SUM(U41:U42)</f>
        <v>0</v>
      </c>
      <c r="V43" s="744">
        <f t="shared" si="124"/>
        <v>-1</v>
      </c>
      <c r="W43" s="403">
        <f>SUM(W41:W42)</f>
        <v>0</v>
      </c>
      <c r="X43" s="744">
        <f t="shared" si="125"/>
        <v>-1</v>
      </c>
      <c r="Y43" s="404">
        <f t="shared" si="126"/>
        <v>0</v>
      </c>
      <c r="Z43" s="746">
        <f t="shared" si="127"/>
        <v>-1</v>
      </c>
      <c r="AA43" s="403">
        <f>SUM(AA41:AA42)</f>
        <v>0</v>
      </c>
      <c r="AB43" s="744">
        <f t="shared" si="128"/>
        <v>-1</v>
      </c>
      <c r="AC43" s="403">
        <f>SUM(AC41:AC42)</f>
        <v>0</v>
      </c>
      <c r="AD43" s="744">
        <f t="shared" si="129"/>
        <v>-1</v>
      </c>
      <c r="AE43" s="403">
        <f>SUM(AE41:AE42)</f>
        <v>0</v>
      </c>
      <c r="AF43" s="744">
        <f t="shared" si="130"/>
        <v>-1</v>
      </c>
      <c r="AG43" s="404">
        <f t="shared" si="131"/>
        <v>0</v>
      </c>
      <c r="AH43" s="747">
        <f t="shared" si="132"/>
        <v>-1</v>
      </c>
    </row>
  </sheetData>
  <mergeCells count="6">
    <mergeCell ref="A39:AH39"/>
    <mergeCell ref="A2:R2"/>
    <mergeCell ref="A3:R3"/>
    <mergeCell ref="A5:AH5"/>
    <mergeCell ref="A14:AH14"/>
    <mergeCell ref="A27:AH27"/>
  </mergeCells>
  <pageMargins left="0.23622047244094491" right="0.23622047244094491" top="0.35433070866141736" bottom="0.59055118110236227" header="0.31496062992125984" footer="0.31496062992125984"/>
  <pageSetup paperSize="9" scale="53" orientation="landscape" r:id="rId1"/>
  <headerFooter>
    <oddFooter>&amp;L&amp;12Fonte: Sistema WEBSAASS / SMS&amp;RPag.  &amp;P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C00000"/>
    <pageSetUpPr fitToPage="1"/>
  </sheetPr>
  <dimension ref="A2:AH50"/>
  <sheetViews>
    <sheetView showGridLines="0" zoomScale="90" zoomScaleNormal="90" workbookViewId="0">
      <pane xSplit="1" topLeftCell="B1" activePane="topRight" state="frozen"/>
      <selection activeCell="B1" sqref="B1"/>
      <selection pane="topRight" activeCell="B1" sqref="B1"/>
    </sheetView>
  </sheetViews>
  <sheetFormatPr defaultColWidth="8.85546875" defaultRowHeight="15.75" x14ac:dyDescent="0.25"/>
  <cols>
    <col min="1" max="1" width="36.42578125" style="647" customWidth="1"/>
    <col min="2" max="3" width="9" style="543" bestFit="1" customWidth="1"/>
    <col min="4" max="4" width="9.28515625" style="807" bestFit="1" customWidth="1"/>
    <col min="5" max="5" width="9" style="543" bestFit="1" customWidth="1"/>
    <col min="6" max="6" width="9.28515625" style="807" bestFit="1" customWidth="1"/>
    <col min="7" max="7" width="9" style="543" bestFit="1" customWidth="1"/>
    <col min="8" max="8" width="9.28515625" style="807" bestFit="1" customWidth="1"/>
    <col min="9" max="9" width="10.7109375" style="543" hidden="1" customWidth="1"/>
    <col min="10" max="10" width="9.28515625" style="807" hidden="1" customWidth="1"/>
    <col min="11" max="11" width="9" style="543" bestFit="1" customWidth="1"/>
    <col min="12" max="12" width="9.28515625" style="807" bestFit="1" customWidth="1"/>
    <col min="13" max="13" width="9" style="543" bestFit="1" customWidth="1"/>
    <col min="14" max="14" width="9.28515625" style="807" bestFit="1" customWidth="1"/>
    <col min="15" max="15" width="9" style="543" bestFit="1" customWidth="1"/>
    <col min="16" max="16" width="9.28515625" style="807" bestFit="1" customWidth="1"/>
    <col min="17" max="17" width="11.140625" style="543" hidden="1" customWidth="1"/>
    <col min="18" max="18" width="9.28515625" style="807" hidden="1" customWidth="1"/>
    <col min="19" max="19" width="9" style="543" bestFit="1" customWidth="1"/>
    <col min="20" max="20" width="9.28515625" style="807" bestFit="1" customWidth="1"/>
    <col min="21" max="21" width="9" style="543" bestFit="1" customWidth="1"/>
    <col min="22" max="22" width="9.28515625" style="807" bestFit="1" customWidth="1"/>
    <col min="23" max="23" width="9" style="543" bestFit="1" customWidth="1"/>
    <col min="24" max="24" width="9.28515625" style="807" bestFit="1" customWidth="1"/>
    <col min="25" max="25" width="9" style="543" hidden="1" customWidth="1"/>
    <col min="26" max="26" width="9.28515625" style="807" hidden="1" customWidth="1"/>
    <col min="27" max="27" width="9" style="543" bestFit="1" customWidth="1"/>
    <col min="28" max="28" width="9.28515625" style="807" bestFit="1" customWidth="1"/>
    <col min="29" max="29" width="9" style="543" bestFit="1" customWidth="1"/>
    <col min="30" max="30" width="9.28515625" style="807" bestFit="1" customWidth="1"/>
    <col min="31" max="31" width="9" style="543" bestFit="1" customWidth="1"/>
    <col min="32" max="32" width="9.28515625" style="807" bestFit="1" customWidth="1"/>
    <col min="33" max="33" width="9" style="543" hidden="1" customWidth="1"/>
    <col min="34" max="34" width="9.28515625" style="807" hidden="1" customWidth="1"/>
  </cols>
  <sheetData>
    <row r="2" spans="1:34" x14ac:dyDescent="0.25">
      <c r="A2" s="949" t="s">
        <v>396</v>
      </c>
      <c r="B2" s="949"/>
      <c r="C2" s="949"/>
      <c r="D2" s="949"/>
      <c r="E2" s="949"/>
      <c r="F2" s="949"/>
      <c r="G2" s="949"/>
      <c r="H2" s="949"/>
      <c r="I2" s="949"/>
      <c r="J2" s="949"/>
      <c r="K2" s="949"/>
      <c r="L2" s="949"/>
      <c r="M2" s="949"/>
      <c r="N2" s="949"/>
      <c r="O2" s="949"/>
      <c r="P2" s="949"/>
      <c r="Q2" s="949"/>
      <c r="R2" s="949"/>
    </row>
    <row r="3" spans="1:34" x14ac:dyDescent="0.25">
      <c r="A3" s="949" t="s">
        <v>133</v>
      </c>
      <c r="B3" s="949"/>
      <c r="C3" s="949"/>
      <c r="D3" s="949"/>
      <c r="E3" s="949"/>
      <c r="F3" s="949"/>
      <c r="G3" s="949"/>
      <c r="H3" s="949"/>
      <c r="I3" s="949"/>
      <c r="J3" s="949"/>
      <c r="K3" s="949"/>
      <c r="L3" s="949"/>
      <c r="M3" s="949"/>
      <c r="N3" s="949"/>
      <c r="O3" s="949"/>
      <c r="P3" s="949"/>
      <c r="Q3" s="949"/>
      <c r="R3" s="949"/>
    </row>
    <row r="5" spans="1:34" x14ac:dyDescent="0.25">
      <c r="A5" s="953" t="s">
        <v>416</v>
      </c>
      <c r="B5" s="954"/>
      <c r="C5" s="954"/>
      <c r="D5" s="954"/>
      <c r="E5" s="954"/>
      <c r="F5" s="954"/>
      <c r="G5" s="954"/>
      <c r="H5" s="954"/>
      <c r="I5" s="954"/>
      <c r="J5" s="954"/>
      <c r="K5" s="954"/>
      <c r="L5" s="954"/>
      <c r="M5" s="954"/>
      <c r="N5" s="954"/>
      <c r="O5" s="954"/>
      <c r="P5" s="954"/>
      <c r="Q5" s="954"/>
      <c r="R5" s="954"/>
      <c r="S5" s="954"/>
      <c r="T5" s="954"/>
      <c r="U5" s="954"/>
      <c r="V5" s="954"/>
      <c r="W5" s="954"/>
      <c r="X5" s="954"/>
      <c r="Y5" s="954"/>
      <c r="Z5" s="954"/>
      <c r="AA5" s="954"/>
      <c r="AB5" s="954"/>
      <c r="AC5" s="954"/>
      <c r="AD5" s="954"/>
      <c r="AE5" s="954"/>
      <c r="AF5" s="954"/>
      <c r="AG5" s="954"/>
      <c r="AH5" s="954"/>
    </row>
    <row r="6" spans="1:34" s="650" customFormat="1" ht="26.25" thickBot="1" x14ac:dyDescent="0.25">
      <c r="A6" s="669" t="s">
        <v>8</v>
      </c>
      <c r="B6" s="655" t="s">
        <v>9</v>
      </c>
      <c r="C6" s="633" t="str">
        <f>'UBS Vila Dalva'!C6</f>
        <v>JAN</v>
      </c>
      <c r="D6" s="629" t="str">
        <f>'UBS Vila Dalva'!D6</f>
        <v>%</v>
      </c>
      <c r="E6" s="633" t="str">
        <f>'UBS Vila Dalva'!E6</f>
        <v>FEV</v>
      </c>
      <c r="F6" s="629" t="str">
        <f>'UBS Vila Dalva'!F6</f>
        <v>%</v>
      </c>
      <c r="G6" s="633" t="str">
        <f>'UBS Vila Dalva'!G6</f>
        <v>MAR</v>
      </c>
      <c r="H6" s="629" t="str">
        <f>'UBS Vila Dalva'!H6</f>
        <v>%</v>
      </c>
      <c r="I6" s="634" t="str">
        <f>'UBS Vila Dalva'!I6</f>
        <v>Trimestre</v>
      </c>
      <c r="J6" s="630" t="str">
        <f>'UBS Vila Dalva'!J6</f>
        <v>%</v>
      </c>
      <c r="K6" s="633" t="str">
        <f>'UBS Vila Dalva'!K6</f>
        <v>ABR</v>
      </c>
      <c r="L6" s="629" t="str">
        <f>'UBS Vila Dalva'!L6</f>
        <v>%</v>
      </c>
      <c r="M6" s="633" t="str">
        <f>'UBS Vila Dalva'!M6</f>
        <v>MAI</v>
      </c>
      <c r="N6" s="629" t="str">
        <f>'UBS Vila Dalva'!N6</f>
        <v>%</v>
      </c>
      <c r="O6" s="633" t="str">
        <f>'UBS Vila Dalva'!O6</f>
        <v>JUN</v>
      </c>
      <c r="P6" s="629" t="str">
        <f>'UBS Vila Dalva'!P6</f>
        <v>%</v>
      </c>
      <c r="Q6" s="634" t="str">
        <f>'UBS Vila Dalva'!Q6</f>
        <v>Trimestre</v>
      </c>
      <c r="R6" s="630" t="str">
        <f>'UBS Vila Dalva'!R6</f>
        <v>%</v>
      </c>
      <c r="S6" s="633" t="str">
        <f>'UBS Vila Dalva'!S6</f>
        <v>JUL</v>
      </c>
      <c r="T6" s="629" t="str">
        <f>'UBS Vila Dalva'!T6</f>
        <v>%</v>
      </c>
      <c r="U6" s="633" t="str">
        <f>'UBS Vila Dalva'!U6</f>
        <v>AGO</v>
      </c>
      <c r="V6" s="629" t="str">
        <f>'UBS Vila Dalva'!V6</f>
        <v>%</v>
      </c>
      <c r="W6" s="633" t="str">
        <f>'UBS Vila Dalva'!W6</f>
        <v>SET</v>
      </c>
      <c r="X6" s="629" t="str">
        <f>'UBS Vila Dalva'!X6</f>
        <v>%</v>
      </c>
      <c r="Y6" s="634" t="str">
        <f>'UBS Vila Dalva'!Y6</f>
        <v>Trimestre</v>
      </c>
      <c r="Z6" s="630" t="str">
        <f>'UBS Vila Dalva'!Z6</f>
        <v>%</v>
      </c>
      <c r="AA6" s="633" t="str">
        <f>'UBS Vila Dalva'!AA6</f>
        <v>OUT</v>
      </c>
      <c r="AB6" s="629" t="str">
        <f>'UBS Vila Dalva'!AB6</f>
        <v>%</v>
      </c>
      <c r="AC6" s="633" t="str">
        <f>'UBS Vila Dalva'!AC6</f>
        <v>NOV</v>
      </c>
      <c r="AD6" s="629" t="str">
        <f>'UBS Vila Dalva'!AD6</f>
        <v>%</v>
      </c>
      <c r="AE6" s="633" t="str">
        <f>'UBS Vila Dalva'!AE6</f>
        <v>DEZ</v>
      </c>
      <c r="AF6" s="629" t="str">
        <f>'UBS Vila Dalva'!AF6</f>
        <v>%</v>
      </c>
      <c r="AG6" s="634" t="str">
        <f>'UBS Vila Dalva'!AG6</f>
        <v>Trimestre</v>
      </c>
      <c r="AH6" s="630" t="str">
        <f>'UBS Vila Dalva'!AH6</f>
        <v>%</v>
      </c>
    </row>
    <row r="7" spans="1:34" ht="16.5" thickTop="1" x14ac:dyDescent="0.25">
      <c r="A7" s="691" t="s">
        <v>154</v>
      </c>
      <c r="B7" s="503">
        <v>10800</v>
      </c>
      <c r="C7" s="504">
        <v>10609</v>
      </c>
      <c r="D7" s="765">
        <f>((C7/$B7))</f>
        <v>0.98231481481481486</v>
      </c>
      <c r="E7" s="504">
        <v>11242</v>
      </c>
      <c r="F7" s="765">
        <f>((E7/$B7))</f>
        <v>1.040925925925926</v>
      </c>
      <c r="G7" s="504">
        <v>10502</v>
      </c>
      <c r="H7" s="765">
        <f>((G7/$B7))</f>
        <v>0.97240740740740739</v>
      </c>
      <c r="I7" s="399">
        <f>C7+E7+G7</f>
        <v>32353</v>
      </c>
      <c r="J7" s="737">
        <f>((I7/(3*$B7)))</f>
        <v>0.99854938271604943</v>
      </c>
      <c r="K7" s="504">
        <v>13421</v>
      </c>
      <c r="L7" s="765">
        <f>((K7/$B7))</f>
        <v>1.2426851851851852</v>
      </c>
      <c r="M7" s="504">
        <v>13517</v>
      </c>
      <c r="N7" s="765">
        <f>((M7/$B7))</f>
        <v>1.2515740740740742</v>
      </c>
      <c r="O7" s="504">
        <v>12878</v>
      </c>
      <c r="P7" s="765">
        <f>((O7/$B7))</f>
        <v>1.1924074074074074</v>
      </c>
      <c r="Q7" s="399">
        <f>K7+M7+O7</f>
        <v>39816</v>
      </c>
      <c r="R7" s="737">
        <f>((Q7/(3*$B7)))</f>
        <v>1.2288888888888889</v>
      </c>
      <c r="S7" s="504">
        <v>0</v>
      </c>
      <c r="T7" s="765">
        <f>((S7/$B7))</f>
        <v>0</v>
      </c>
      <c r="U7" s="504">
        <v>0</v>
      </c>
      <c r="V7" s="765">
        <f>((U7/$B7))</f>
        <v>0</v>
      </c>
      <c r="W7" s="504">
        <v>0</v>
      </c>
      <c r="X7" s="765">
        <f>((W7/$B7))</f>
        <v>0</v>
      </c>
      <c r="Y7" s="399">
        <f>S7+U7+W7</f>
        <v>0</v>
      </c>
      <c r="Z7" s="737">
        <f>((Y7/(3*$B7)))</f>
        <v>0</v>
      </c>
      <c r="AA7" s="504">
        <v>0</v>
      </c>
      <c r="AB7" s="765">
        <f>((AA7/$B7))</f>
        <v>0</v>
      </c>
      <c r="AC7" s="504">
        <v>0</v>
      </c>
      <c r="AD7" s="765">
        <f>((AC7/$B7))</f>
        <v>0</v>
      </c>
      <c r="AE7" s="504">
        <v>0</v>
      </c>
      <c r="AF7" s="765">
        <f>((AE7/$B7))</f>
        <v>0</v>
      </c>
      <c r="AG7" s="399">
        <f>AA7+AC7+AE7</f>
        <v>0</v>
      </c>
      <c r="AH7" s="737">
        <f>((AG7/(3*$B7)))</f>
        <v>0</v>
      </c>
    </row>
    <row r="8" spans="1:34" x14ac:dyDescent="0.25">
      <c r="A8" s="692" t="s">
        <v>155</v>
      </c>
      <c r="B8" s="427">
        <v>3744</v>
      </c>
      <c r="C8" s="428">
        <v>3188</v>
      </c>
      <c r="D8" s="766">
        <f t="shared" ref="D8:F15" si="0">((C8/$B8))</f>
        <v>0.85149572649572647</v>
      </c>
      <c r="E8" s="428">
        <v>3227</v>
      </c>
      <c r="F8" s="766">
        <f t="shared" si="0"/>
        <v>0.86191239316239321</v>
      </c>
      <c r="G8" s="428">
        <v>2936</v>
      </c>
      <c r="H8" s="766">
        <f t="shared" ref="H8" si="1">((G8/$B8))</f>
        <v>0.78418803418803418</v>
      </c>
      <c r="I8" s="534">
        <f>C8+E8+G8</f>
        <v>9351</v>
      </c>
      <c r="J8" s="857">
        <f t="shared" ref="J8:J15" si="2">((I8/(3*$B8)))</f>
        <v>0.83253205128205132</v>
      </c>
      <c r="K8" s="428">
        <v>3447</v>
      </c>
      <c r="L8" s="766">
        <f t="shared" ref="L8" si="3">((K8/$B8))</f>
        <v>0.92067307692307687</v>
      </c>
      <c r="M8" s="428">
        <v>3270</v>
      </c>
      <c r="N8" s="766">
        <f t="shared" ref="N8" si="4">((M8/$B8))</f>
        <v>0.8733974358974359</v>
      </c>
      <c r="O8" s="428">
        <v>2390</v>
      </c>
      <c r="P8" s="766">
        <f t="shared" ref="P8" si="5">((O8/$B8))</f>
        <v>0.63835470085470081</v>
      </c>
      <c r="Q8" s="534">
        <f t="shared" ref="Q8:Q14" si="6">K8+M8+O8</f>
        <v>9107</v>
      </c>
      <c r="R8" s="857">
        <f t="shared" ref="R8:R15" si="7">((Q8/(3*$B8)))</f>
        <v>0.81080840455840453</v>
      </c>
      <c r="S8" s="428">
        <v>0</v>
      </c>
      <c r="T8" s="766">
        <f t="shared" ref="T8" si="8">((S8/$B8))</f>
        <v>0</v>
      </c>
      <c r="U8" s="428">
        <v>0</v>
      </c>
      <c r="V8" s="766">
        <f t="shared" ref="V8" si="9">((U8/$B8))</f>
        <v>0</v>
      </c>
      <c r="W8" s="428">
        <v>0</v>
      </c>
      <c r="X8" s="766">
        <f t="shared" ref="X8" si="10">((W8/$B8))</f>
        <v>0</v>
      </c>
      <c r="Y8" s="534">
        <f>S8+U8+W8</f>
        <v>0</v>
      </c>
      <c r="Z8" s="857">
        <f t="shared" ref="Z8:Z15" si="11">((Y8/(3*$B8)))</f>
        <v>0</v>
      </c>
      <c r="AA8" s="428">
        <v>0</v>
      </c>
      <c r="AB8" s="766">
        <f t="shared" ref="AB8" si="12">((AA8/$B8))</f>
        <v>0</v>
      </c>
      <c r="AC8" s="428">
        <v>0</v>
      </c>
      <c r="AD8" s="766">
        <f t="shared" ref="AD8" si="13">((AC8/$B8))</f>
        <v>0</v>
      </c>
      <c r="AE8" s="428">
        <v>0</v>
      </c>
      <c r="AF8" s="766">
        <f t="shared" ref="AF8" si="14">((AE8/$B8))</f>
        <v>0</v>
      </c>
      <c r="AG8" s="534">
        <f t="shared" ref="AG8:AG14" si="15">AA8+AC8+AE8</f>
        <v>0</v>
      </c>
      <c r="AH8" s="767">
        <f t="shared" ref="AH8:AH15" si="16">((AG8/(3*$B8)))</f>
        <v>0</v>
      </c>
    </row>
    <row r="9" spans="1:34" x14ac:dyDescent="0.25">
      <c r="A9" s="394" t="s">
        <v>165</v>
      </c>
      <c r="B9" s="389">
        <v>1404</v>
      </c>
      <c r="C9" s="390">
        <v>1547</v>
      </c>
      <c r="D9" s="724">
        <f t="shared" si="0"/>
        <v>1.1018518518518519</v>
      </c>
      <c r="E9" s="390">
        <v>1052</v>
      </c>
      <c r="F9" s="724">
        <f t="shared" si="0"/>
        <v>0.74928774928774933</v>
      </c>
      <c r="G9" s="390">
        <v>1265</v>
      </c>
      <c r="H9" s="724">
        <f t="shared" ref="H9" si="17">((G9/$B9))</f>
        <v>0.90099715099715094</v>
      </c>
      <c r="I9" s="391">
        <f>C9+E9+G9</f>
        <v>3864</v>
      </c>
      <c r="J9" s="734">
        <f t="shared" si="2"/>
        <v>0.91737891737891741</v>
      </c>
      <c r="K9" s="390">
        <v>1534</v>
      </c>
      <c r="L9" s="724">
        <f t="shared" ref="L9" si="18">((K9/$B9))</f>
        <v>1.0925925925925926</v>
      </c>
      <c r="M9" s="390">
        <v>1473</v>
      </c>
      <c r="N9" s="724">
        <f t="shared" ref="N9" si="19">((M9/$B9))</f>
        <v>1.0491452991452992</v>
      </c>
      <c r="O9" s="390">
        <v>1140</v>
      </c>
      <c r="P9" s="724">
        <f t="shared" ref="P9" si="20">((O9/$B9))</f>
        <v>0.81196581196581197</v>
      </c>
      <c r="Q9" s="391">
        <f t="shared" si="6"/>
        <v>4147</v>
      </c>
      <c r="R9" s="734">
        <f t="shared" si="7"/>
        <v>0.98456790123456794</v>
      </c>
      <c r="S9" s="390">
        <v>0</v>
      </c>
      <c r="T9" s="724">
        <f t="shared" ref="T9" si="21">((S9/$B9))</f>
        <v>0</v>
      </c>
      <c r="U9" s="390">
        <v>0</v>
      </c>
      <c r="V9" s="724">
        <f t="shared" ref="V9" si="22">((U9/$B9))</f>
        <v>0</v>
      </c>
      <c r="W9" s="390">
        <v>0</v>
      </c>
      <c r="X9" s="724">
        <f t="shared" ref="X9" si="23">((W9/$B9))</f>
        <v>0</v>
      </c>
      <c r="Y9" s="391">
        <f>S9+U9+W9</f>
        <v>0</v>
      </c>
      <c r="Z9" s="734">
        <f t="shared" si="11"/>
        <v>0</v>
      </c>
      <c r="AA9" s="390">
        <v>0</v>
      </c>
      <c r="AB9" s="724">
        <f t="shared" ref="AB9" si="24">((AA9/$B9))</f>
        <v>0</v>
      </c>
      <c r="AC9" s="390">
        <v>0</v>
      </c>
      <c r="AD9" s="724">
        <f t="shared" ref="AD9" si="25">((AC9/$B9))</f>
        <v>0</v>
      </c>
      <c r="AE9" s="390">
        <v>0</v>
      </c>
      <c r="AF9" s="724">
        <f t="shared" ref="AF9" si="26">((AE9/$B9))</f>
        <v>0</v>
      </c>
      <c r="AG9" s="391">
        <f t="shared" si="15"/>
        <v>0</v>
      </c>
      <c r="AH9" s="734">
        <f t="shared" si="16"/>
        <v>0</v>
      </c>
    </row>
    <row r="10" spans="1:34" ht="30" x14ac:dyDescent="0.25">
      <c r="A10" s="394" t="s">
        <v>400</v>
      </c>
      <c r="B10" s="389">
        <v>192</v>
      </c>
      <c r="C10" s="390">
        <v>182</v>
      </c>
      <c r="D10" s="724">
        <f t="shared" si="0"/>
        <v>0.94791666666666663</v>
      </c>
      <c r="E10" s="390">
        <v>260</v>
      </c>
      <c r="F10" s="724">
        <f t="shared" si="0"/>
        <v>1.3541666666666667</v>
      </c>
      <c r="G10" s="390">
        <v>64</v>
      </c>
      <c r="H10" s="724">
        <f t="shared" ref="H10" si="27">((G10/$B10))</f>
        <v>0.33333333333333331</v>
      </c>
      <c r="I10" s="391">
        <f>C10+E10+G10</f>
        <v>506</v>
      </c>
      <c r="J10" s="734">
        <f t="shared" si="2"/>
        <v>0.87847222222222221</v>
      </c>
      <c r="K10" s="390">
        <v>253</v>
      </c>
      <c r="L10" s="724">
        <f t="shared" ref="L10" si="28">((K10/$B10))</f>
        <v>1.3177083333333333</v>
      </c>
      <c r="M10" s="390">
        <v>273</v>
      </c>
      <c r="N10" s="724">
        <f t="shared" ref="N10" si="29">((M10/$B10))</f>
        <v>1.421875</v>
      </c>
      <c r="O10" s="390">
        <v>248</v>
      </c>
      <c r="P10" s="724">
        <f t="shared" ref="P10" si="30">((O10/$B10))</f>
        <v>1.2916666666666667</v>
      </c>
      <c r="Q10" s="391">
        <f t="shared" si="6"/>
        <v>774</v>
      </c>
      <c r="R10" s="734">
        <f t="shared" si="7"/>
        <v>1.34375</v>
      </c>
      <c r="S10" s="390">
        <v>0</v>
      </c>
      <c r="T10" s="724">
        <f t="shared" ref="T10" si="31">((S10/$B10))</f>
        <v>0</v>
      </c>
      <c r="U10" s="390">
        <v>0</v>
      </c>
      <c r="V10" s="724">
        <f t="shared" ref="V10" si="32">((U10/$B10))</f>
        <v>0</v>
      </c>
      <c r="W10" s="390">
        <v>0</v>
      </c>
      <c r="X10" s="724">
        <f t="shared" ref="X10" si="33">((W10/$B10))</f>
        <v>0</v>
      </c>
      <c r="Y10" s="391">
        <f>S10+U10+W10</f>
        <v>0</v>
      </c>
      <c r="Z10" s="734">
        <f t="shared" si="11"/>
        <v>0</v>
      </c>
      <c r="AA10" s="390">
        <v>0</v>
      </c>
      <c r="AB10" s="724">
        <f t="shared" ref="AB10" si="34">((AA10/$B10))</f>
        <v>0</v>
      </c>
      <c r="AC10" s="390">
        <v>0</v>
      </c>
      <c r="AD10" s="724">
        <f t="shared" ref="AD10" si="35">((AC10/$B10))</f>
        <v>0</v>
      </c>
      <c r="AE10" s="390">
        <v>0</v>
      </c>
      <c r="AF10" s="724">
        <f t="shared" ref="AF10" si="36">((AE10/$B10))</f>
        <v>0</v>
      </c>
      <c r="AG10" s="391">
        <f t="shared" si="15"/>
        <v>0</v>
      </c>
      <c r="AH10" s="734">
        <f t="shared" si="16"/>
        <v>0</v>
      </c>
    </row>
    <row r="11" spans="1:34" ht="30" x14ac:dyDescent="0.25">
      <c r="A11" s="394" t="s">
        <v>401</v>
      </c>
      <c r="B11" s="389">
        <v>672</v>
      </c>
      <c r="C11" s="390">
        <v>957</v>
      </c>
      <c r="D11" s="724">
        <f t="shared" si="0"/>
        <v>1.4241071428571428</v>
      </c>
      <c r="E11" s="390">
        <v>1230</v>
      </c>
      <c r="F11" s="724">
        <f t="shared" si="0"/>
        <v>1.8303571428571428</v>
      </c>
      <c r="G11" s="390">
        <v>288</v>
      </c>
      <c r="H11" s="724">
        <f t="shared" ref="H11" si="37">((G11/$B11))</f>
        <v>0.42857142857142855</v>
      </c>
      <c r="I11" s="391">
        <f t="shared" ref="I11:I14" si="38">C11+E11+G11</f>
        <v>2475</v>
      </c>
      <c r="J11" s="734">
        <f t="shared" si="2"/>
        <v>1.2276785714285714</v>
      </c>
      <c r="K11" s="390">
        <v>1611</v>
      </c>
      <c r="L11" s="724">
        <f t="shared" ref="L11" si="39">((K11/$B11))</f>
        <v>2.3973214285714284</v>
      </c>
      <c r="M11" s="390">
        <v>1333</v>
      </c>
      <c r="N11" s="724">
        <f t="shared" ref="N11" si="40">((M11/$B11))</f>
        <v>1.9836309523809523</v>
      </c>
      <c r="O11" s="390">
        <v>972</v>
      </c>
      <c r="P11" s="724">
        <f t="shared" ref="P11" si="41">((O11/$B11))</f>
        <v>1.4464285714285714</v>
      </c>
      <c r="Q11" s="391">
        <f t="shared" si="6"/>
        <v>3916</v>
      </c>
      <c r="R11" s="734">
        <f t="shared" si="7"/>
        <v>1.9424603174603174</v>
      </c>
      <c r="S11" s="390">
        <v>0</v>
      </c>
      <c r="T11" s="724">
        <f t="shared" ref="T11" si="42">((S11/$B11))</f>
        <v>0</v>
      </c>
      <c r="U11" s="390">
        <v>0</v>
      </c>
      <c r="V11" s="724">
        <f t="shared" ref="V11" si="43">((U11/$B11))</f>
        <v>0</v>
      </c>
      <c r="W11" s="390">
        <v>0</v>
      </c>
      <c r="X11" s="724">
        <f t="shared" ref="X11" si="44">((W11/$B11))</f>
        <v>0</v>
      </c>
      <c r="Y11" s="391">
        <f t="shared" ref="Y11:Y14" si="45">S11+U11+W11</f>
        <v>0</v>
      </c>
      <c r="Z11" s="734">
        <f t="shared" si="11"/>
        <v>0</v>
      </c>
      <c r="AA11" s="390">
        <v>0</v>
      </c>
      <c r="AB11" s="724">
        <f t="shared" ref="AB11" si="46">((AA11/$B11))</f>
        <v>0</v>
      </c>
      <c r="AC11" s="390">
        <v>0</v>
      </c>
      <c r="AD11" s="724">
        <f t="shared" ref="AD11" si="47">((AC11/$B11))</f>
        <v>0</v>
      </c>
      <c r="AE11" s="390">
        <v>0</v>
      </c>
      <c r="AF11" s="724">
        <f t="shared" ref="AF11" si="48">((AE11/$B11))</f>
        <v>0</v>
      </c>
      <c r="AG11" s="391">
        <f t="shared" si="15"/>
        <v>0</v>
      </c>
      <c r="AH11" s="734">
        <f t="shared" si="16"/>
        <v>0</v>
      </c>
    </row>
    <row r="12" spans="1:34" ht="30" x14ac:dyDescent="0.25">
      <c r="A12" s="394" t="s">
        <v>361</v>
      </c>
      <c r="B12" s="389">
        <v>192</v>
      </c>
      <c r="C12" s="390">
        <v>298</v>
      </c>
      <c r="D12" s="724">
        <f t="shared" si="0"/>
        <v>1.5520833333333333</v>
      </c>
      <c r="E12" s="390">
        <v>314</v>
      </c>
      <c r="F12" s="724">
        <f t="shared" si="0"/>
        <v>1.6354166666666667</v>
      </c>
      <c r="G12" s="390">
        <v>310</v>
      </c>
      <c r="H12" s="724">
        <f t="shared" ref="H12" si="49">((G12/$B12))</f>
        <v>1.6145833333333333</v>
      </c>
      <c r="I12" s="391">
        <f t="shared" si="38"/>
        <v>922</v>
      </c>
      <c r="J12" s="734">
        <f t="shared" si="2"/>
        <v>1.6006944444444444</v>
      </c>
      <c r="K12" s="390">
        <v>239</v>
      </c>
      <c r="L12" s="724">
        <f t="shared" ref="L12" si="50">((K12/$B12))</f>
        <v>1.2447916666666667</v>
      </c>
      <c r="M12" s="390">
        <v>331</v>
      </c>
      <c r="N12" s="724">
        <f t="shared" ref="N12" si="51">((M12/$B12))</f>
        <v>1.7239583333333333</v>
      </c>
      <c r="O12" s="390">
        <v>344</v>
      </c>
      <c r="P12" s="724">
        <f t="shared" ref="P12" si="52">((O12/$B12))</f>
        <v>1.7916666666666667</v>
      </c>
      <c r="Q12" s="391">
        <f t="shared" si="6"/>
        <v>914</v>
      </c>
      <c r="R12" s="734">
        <f t="shared" si="7"/>
        <v>1.5868055555555556</v>
      </c>
      <c r="S12" s="390">
        <v>0</v>
      </c>
      <c r="T12" s="724">
        <f t="shared" ref="T12" si="53">((S12/$B12))</f>
        <v>0</v>
      </c>
      <c r="U12" s="390">
        <v>0</v>
      </c>
      <c r="V12" s="724">
        <f t="shared" ref="V12" si="54">((U12/$B12))</f>
        <v>0</v>
      </c>
      <c r="W12" s="390">
        <v>0</v>
      </c>
      <c r="X12" s="724">
        <f t="shared" ref="X12" si="55">((W12/$B12))</f>
        <v>0</v>
      </c>
      <c r="Y12" s="391">
        <f t="shared" si="45"/>
        <v>0</v>
      </c>
      <c r="Z12" s="734">
        <f t="shared" si="11"/>
        <v>0</v>
      </c>
      <c r="AA12" s="390">
        <v>0</v>
      </c>
      <c r="AB12" s="724">
        <f t="shared" ref="AB12" si="56">((AA12/$B12))</f>
        <v>0</v>
      </c>
      <c r="AC12" s="390">
        <v>0</v>
      </c>
      <c r="AD12" s="724">
        <f t="shared" ref="AD12" si="57">((AC12/$B12))</f>
        <v>0</v>
      </c>
      <c r="AE12" s="390">
        <v>0</v>
      </c>
      <c r="AF12" s="724">
        <f t="shared" ref="AF12" si="58">((AE12/$B12))</f>
        <v>0</v>
      </c>
      <c r="AG12" s="391">
        <f t="shared" si="15"/>
        <v>0</v>
      </c>
      <c r="AH12" s="734">
        <f t="shared" si="16"/>
        <v>0</v>
      </c>
    </row>
    <row r="13" spans="1:34" ht="30" x14ac:dyDescent="0.25">
      <c r="A13" s="505" t="s">
        <v>168</v>
      </c>
      <c r="B13" s="389">
        <v>672</v>
      </c>
      <c r="C13" s="390">
        <v>1040</v>
      </c>
      <c r="D13" s="724">
        <f t="shared" si="0"/>
        <v>1.5476190476190477</v>
      </c>
      <c r="E13" s="390">
        <v>7366</v>
      </c>
      <c r="F13" s="724">
        <f t="shared" si="0"/>
        <v>10.961309523809524</v>
      </c>
      <c r="G13" s="390">
        <v>722</v>
      </c>
      <c r="H13" s="724">
        <f t="shared" ref="H13" si="59">((G13/$B13))</f>
        <v>1.0744047619047619</v>
      </c>
      <c r="I13" s="391">
        <f t="shared" si="38"/>
        <v>9128</v>
      </c>
      <c r="J13" s="734">
        <f t="shared" si="2"/>
        <v>4.5277777777777777</v>
      </c>
      <c r="K13" s="390">
        <v>535</v>
      </c>
      <c r="L13" s="724">
        <f t="shared" ref="L13" si="60">((K13/$B13))</f>
        <v>0.79613095238095233</v>
      </c>
      <c r="M13" s="390">
        <v>833</v>
      </c>
      <c r="N13" s="724">
        <f t="shared" ref="N13" si="61">((M13/$B13))</f>
        <v>1.2395833333333333</v>
      </c>
      <c r="O13" s="390">
        <v>936</v>
      </c>
      <c r="P13" s="724">
        <f t="shared" ref="P13" si="62">((O13/$B13))</f>
        <v>1.3928571428571428</v>
      </c>
      <c r="Q13" s="391">
        <f t="shared" si="6"/>
        <v>2304</v>
      </c>
      <c r="R13" s="734">
        <f t="shared" si="7"/>
        <v>1.1428571428571428</v>
      </c>
      <c r="S13" s="390">
        <v>0</v>
      </c>
      <c r="T13" s="724">
        <f t="shared" ref="T13" si="63">((S13/$B13))</f>
        <v>0</v>
      </c>
      <c r="U13" s="390">
        <v>0</v>
      </c>
      <c r="V13" s="724">
        <f t="shared" ref="V13" si="64">((U13/$B13))</f>
        <v>0</v>
      </c>
      <c r="W13" s="390">
        <v>0</v>
      </c>
      <c r="X13" s="724">
        <f t="shared" ref="X13" si="65">((W13/$B13))</f>
        <v>0</v>
      </c>
      <c r="Y13" s="391">
        <f t="shared" si="45"/>
        <v>0</v>
      </c>
      <c r="Z13" s="734">
        <f t="shared" si="11"/>
        <v>0</v>
      </c>
      <c r="AA13" s="390">
        <v>0</v>
      </c>
      <c r="AB13" s="724">
        <f t="shared" ref="AB13" si="66">((AA13/$B13))</f>
        <v>0</v>
      </c>
      <c r="AC13" s="390">
        <v>0</v>
      </c>
      <c r="AD13" s="724">
        <f t="shared" ref="AD13" si="67">((AC13/$B13))</f>
        <v>0</v>
      </c>
      <c r="AE13" s="390">
        <v>0</v>
      </c>
      <c r="AF13" s="724">
        <f t="shared" ref="AF13" si="68">((AE13/$B13))</f>
        <v>0</v>
      </c>
      <c r="AG13" s="391">
        <f t="shared" si="15"/>
        <v>0</v>
      </c>
      <c r="AH13" s="734">
        <f t="shared" si="16"/>
        <v>0</v>
      </c>
    </row>
    <row r="14" spans="1:34" ht="16.5" thickBot="1" x14ac:dyDescent="0.3">
      <c r="A14" s="520" t="s">
        <v>186</v>
      </c>
      <c r="B14" s="518">
        <v>125</v>
      </c>
      <c r="C14" s="473">
        <v>0</v>
      </c>
      <c r="D14" s="728">
        <f t="shared" si="0"/>
        <v>0</v>
      </c>
      <c r="E14" s="473">
        <v>0</v>
      </c>
      <c r="F14" s="728">
        <f t="shared" si="0"/>
        <v>0</v>
      </c>
      <c r="G14" s="473">
        <v>0</v>
      </c>
      <c r="H14" s="728">
        <f t="shared" ref="H14" si="69">((G14/$B14))</f>
        <v>0</v>
      </c>
      <c r="I14" s="474">
        <f t="shared" si="38"/>
        <v>0</v>
      </c>
      <c r="J14" s="738">
        <f t="shared" si="2"/>
        <v>0</v>
      </c>
      <c r="K14" s="473">
        <v>0</v>
      </c>
      <c r="L14" s="728">
        <f t="shared" ref="L14" si="70">((K14/$B14))</f>
        <v>0</v>
      </c>
      <c r="M14" s="473">
        <v>0</v>
      </c>
      <c r="N14" s="728">
        <f t="shared" ref="N14" si="71">((M14/$B14))</f>
        <v>0</v>
      </c>
      <c r="O14" s="473">
        <v>0</v>
      </c>
      <c r="P14" s="728">
        <f t="shared" ref="P14" si="72">((O14/$B14))</f>
        <v>0</v>
      </c>
      <c r="Q14" s="474">
        <f t="shared" si="6"/>
        <v>0</v>
      </c>
      <c r="R14" s="738">
        <f t="shared" si="7"/>
        <v>0</v>
      </c>
      <c r="S14" s="473">
        <v>0</v>
      </c>
      <c r="T14" s="728">
        <f t="shared" ref="T14" si="73">((S14/$B14))</f>
        <v>0</v>
      </c>
      <c r="U14" s="473">
        <v>0</v>
      </c>
      <c r="V14" s="728">
        <f t="shared" ref="V14" si="74">((U14/$B14))</f>
        <v>0</v>
      </c>
      <c r="W14" s="473">
        <v>0</v>
      </c>
      <c r="X14" s="728">
        <f t="shared" ref="X14" si="75">((W14/$B14))</f>
        <v>0</v>
      </c>
      <c r="Y14" s="474">
        <f t="shared" si="45"/>
        <v>0</v>
      </c>
      <c r="Z14" s="738">
        <f t="shared" si="11"/>
        <v>0</v>
      </c>
      <c r="AA14" s="473">
        <v>0</v>
      </c>
      <c r="AB14" s="728">
        <f t="shared" ref="AB14" si="76">((AA14/$B14))</f>
        <v>0</v>
      </c>
      <c r="AC14" s="473">
        <v>0</v>
      </c>
      <c r="AD14" s="728">
        <f t="shared" ref="AD14" si="77">((AC14/$B14))</f>
        <v>0</v>
      </c>
      <c r="AE14" s="473">
        <v>0</v>
      </c>
      <c r="AF14" s="728">
        <f t="shared" ref="AF14" si="78">((AE14/$B14))</f>
        <v>0</v>
      </c>
      <c r="AG14" s="474">
        <f t="shared" si="15"/>
        <v>0</v>
      </c>
      <c r="AH14" s="738">
        <f t="shared" si="16"/>
        <v>0</v>
      </c>
    </row>
    <row r="15" spans="1:34" ht="16.5" thickBot="1" x14ac:dyDescent="0.3">
      <c r="A15" s="883" t="s">
        <v>2</v>
      </c>
      <c r="B15" s="402">
        <f>SUM(B7:B14)</f>
        <v>17801</v>
      </c>
      <c r="C15" s="403">
        <f>SUM(C7:C14)</f>
        <v>17821</v>
      </c>
      <c r="D15" s="744">
        <f t="shared" si="0"/>
        <v>1.001123532385821</v>
      </c>
      <c r="E15" s="403">
        <f>SUM(E7:E14)</f>
        <v>24691</v>
      </c>
      <c r="F15" s="744">
        <f t="shared" si="0"/>
        <v>1.3870569069153418</v>
      </c>
      <c r="G15" s="403">
        <f>SUM(G7:G14)</f>
        <v>16087</v>
      </c>
      <c r="H15" s="744">
        <f t="shared" ref="H15" si="79">((G15/$B15))</f>
        <v>0.9037132745351385</v>
      </c>
      <c r="I15" s="404">
        <f>C15+E15+G15</f>
        <v>58599</v>
      </c>
      <c r="J15" s="746">
        <f t="shared" si="2"/>
        <v>1.0972979046121005</v>
      </c>
      <c r="K15" s="403">
        <f>SUM(K7:K14)</f>
        <v>21040</v>
      </c>
      <c r="L15" s="744">
        <f t="shared" ref="L15" si="80">((K15/$B15))</f>
        <v>1.1819560698837144</v>
      </c>
      <c r="M15" s="403">
        <f>SUM(M7:M14)</f>
        <v>21030</v>
      </c>
      <c r="N15" s="744">
        <f t="shared" ref="N15" si="81">((M15/$B15))</f>
        <v>1.1813943036908039</v>
      </c>
      <c r="O15" s="403">
        <f>SUM(O7:O14)</f>
        <v>18908</v>
      </c>
      <c r="P15" s="744">
        <f t="shared" ref="P15" si="82">((O15/$B15))</f>
        <v>1.0621875175551936</v>
      </c>
      <c r="Q15" s="404">
        <f>K15+M15+O15</f>
        <v>60978</v>
      </c>
      <c r="R15" s="746">
        <f t="shared" si="7"/>
        <v>1.1418459637099039</v>
      </c>
      <c r="S15" s="403">
        <f>SUM(S7:S14)</f>
        <v>0</v>
      </c>
      <c r="T15" s="744">
        <f t="shared" ref="T15" si="83">((S15/$B15))</f>
        <v>0</v>
      </c>
      <c r="U15" s="403">
        <f>SUM(U7:U14)</f>
        <v>0</v>
      </c>
      <c r="V15" s="744">
        <f t="shared" ref="V15" si="84">((U15/$B15))</f>
        <v>0</v>
      </c>
      <c r="W15" s="403">
        <f>SUM(W7:W14)</f>
        <v>0</v>
      </c>
      <c r="X15" s="744">
        <f t="shared" ref="X15" si="85">((W15/$B15))</f>
        <v>0</v>
      </c>
      <c r="Y15" s="404">
        <f>S15+U15+W15</f>
        <v>0</v>
      </c>
      <c r="Z15" s="746">
        <f t="shared" si="11"/>
        <v>0</v>
      </c>
      <c r="AA15" s="403">
        <f>SUM(AA7:AA14)</f>
        <v>0</v>
      </c>
      <c r="AB15" s="744">
        <f t="shared" ref="AB15" si="86">((AA15/$B15))</f>
        <v>0</v>
      </c>
      <c r="AC15" s="403">
        <f>SUM(AC7:AC14)</f>
        <v>0</v>
      </c>
      <c r="AD15" s="744">
        <f t="shared" ref="AD15" si="87">((AC15/$B15))</f>
        <v>0</v>
      </c>
      <c r="AE15" s="403">
        <f>SUM(AE7:AE14)</f>
        <v>0</v>
      </c>
      <c r="AF15" s="744">
        <f t="shared" ref="AF15" si="88">((AE15/$B15))</f>
        <v>0</v>
      </c>
      <c r="AG15" s="404">
        <f>AA15+AC15+AE15</f>
        <v>0</v>
      </c>
      <c r="AH15" s="746">
        <f t="shared" si="16"/>
        <v>0</v>
      </c>
    </row>
    <row r="18" spans="1:34" hidden="1" x14ac:dyDescent="0.25">
      <c r="A18" s="950" t="s">
        <v>325</v>
      </c>
      <c r="B18" s="951"/>
      <c r="C18" s="951"/>
      <c r="D18" s="951"/>
      <c r="E18" s="951"/>
      <c r="F18" s="951"/>
      <c r="G18" s="951"/>
      <c r="H18" s="951"/>
      <c r="I18" s="951"/>
      <c r="J18" s="951"/>
      <c r="K18" s="951"/>
      <c r="L18" s="951"/>
      <c r="M18" s="951"/>
      <c r="N18" s="951"/>
      <c r="O18" s="951"/>
      <c r="P18" s="951"/>
      <c r="Q18" s="951"/>
      <c r="R18" s="951"/>
      <c r="S18" s="951"/>
      <c r="T18" s="951"/>
      <c r="U18" s="951"/>
      <c r="V18" s="951"/>
      <c r="W18" s="951"/>
      <c r="X18" s="951"/>
      <c r="Y18" s="951"/>
      <c r="Z18" s="951"/>
      <c r="AA18" s="951"/>
      <c r="AB18" s="951"/>
      <c r="AC18" s="951"/>
      <c r="AD18" s="951"/>
      <c r="AE18" s="951"/>
      <c r="AF18" s="951"/>
      <c r="AG18" s="951"/>
      <c r="AH18" s="951"/>
    </row>
    <row r="19" spans="1:34" ht="32.25" hidden="1" thickBot="1" x14ac:dyDescent="0.3">
      <c r="A19" s="693" t="s">
        <v>8</v>
      </c>
      <c r="B19" s="506" t="s">
        <v>9</v>
      </c>
      <c r="C19" s="395" t="str">
        <f t="shared" ref="C19:AH19" si="89">C6</f>
        <v>JAN</v>
      </c>
      <c r="D19" s="627" t="str">
        <f t="shared" si="89"/>
        <v>%</v>
      </c>
      <c r="E19" s="395" t="str">
        <f t="shared" si="89"/>
        <v>FEV</v>
      </c>
      <c r="F19" s="627" t="str">
        <f t="shared" si="89"/>
        <v>%</v>
      </c>
      <c r="G19" s="395" t="str">
        <f t="shared" si="89"/>
        <v>MAR</v>
      </c>
      <c r="H19" s="627" t="str">
        <f t="shared" si="89"/>
        <v>%</v>
      </c>
      <c r="I19" s="396" t="str">
        <f t="shared" si="89"/>
        <v>Trimestre</v>
      </c>
      <c r="J19" s="628" t="str">
        <f t="shared" si="89"/>
        <v>%</v>
      </c>
      <c r="K19" s="395" t="str">
        <f t="shared" si="89"/>
        <v>ABR</v>
      </c>
      <c r="L19" s="627" t="str">
        <f t="shared" si="89"/>
        <v>%</v>
      </c>
      <c r="M19" s="395" t="str">
        <f t="shared" si="89"/>
        <v>MAI</v>
      </c>
      <c r="N19" s="627" t="str">
        <f t="shared" si="89"/>
        <v>%</v>
      </c>
      <c r="O19" s="395" t="str">
        <f t="shared" si="89"/>
        <v>JUN</v>
      </c>
      <c r="P19" s="627" t="str">
        <f t="shared" si="89"/>
        <v>%</v>
      </c>
      <c r="Q19" s="396" t="str">
        <f t="shared" si="89"/>
        <v>Trimestre</v>
      </c>
      <c r="R19" s="628" t="str">
        <f t="shared" si="89"/>
        <v>%</v>
      </c>
      <c r="S19" s="395" t="str">
        <f t="shared" si="89"/>
        <v>JUL</v>
      </c>
      <c r="T19" s="627" t="str">
        <f t="shared" si="89"/>
        <v>%</v>
      </c>
      <c r="U19" s="395" t="str">
        <f t="shared" si="89"/>
        <v>AGO</v>
      </c>
      <c r="V19" s="627" t="str">
        <f t="shared" si="89"/>
        <v>%</v>
      </c>
      <c r="W19" s="395" t="str">
        <f t="shared" si="89"/>
        <v>SET</v>
      </c>
      <c r="X19" s="627" t="str">
        <f t="shared" si="89"/>
        <v>%</v>
      </c>
      <c r="Y19" s="396" t="str">
        <f t="shared" si="89"/>
        <v>Trimestre</v>
      </c>
      <c r="Z19" s="628" t="str">
        <f t="shared" si="89"/>
        <v>%</v>
      </c>
      <c r="AA19" s="395" t="str">
        <f t="shared" si="89"/>
        <v>OUT</v>
      </c>
      <c r="AB19" s="627" t="str">
        <f t="shared" si="89"/>
        <v>%</v>
      </c>
      <c r="AC19" s="395" t="str">
        <f t="shared" si="89"/>
        <v>NOV</v>
      </c>
      <c r="AD19" s="627" t="str">
        <f t="shared" si="89"/>
        <v>%</v>
      </c>
      <c r="AE19" s="395" t="str">
        <f t="shared" si="89"/>
        <v>DEZ</v>
      </c>
      <c r="AF19" s="627" t="str">
        <f t="shared" si="89"/>
        <v>%</v>
      </c>
      <c r="AG19" s="396" t="str">
        <f t="shared" si="89"/>
        <v>Trimestre</v>
      </c>
      <c r="AH19" s="628" t="str">
        <f t="shared" si="89"/>
        <v>%</v>
      </c>
    </row>
    <row r="20" spans="1:34" ht="16.5" hidden="1" thickTop="1" x14ac:dyDescent="0.25">
      <c r="A20" s="691" t="s">
        <v>159</v>
      </c>
      <c r="B20" s="503">
        <v>56</v>
      </c>
      <c r="C20" s="504">
        <v>54</v>
      </c>
      <c r="D20" s="765">
        <f>((C20/$B20))-1</f>
        <v>-3.5714285714285698E-2</v>
      </c>
      <c r="E20" s="504">
        <v>54</v>
      </c>
      <c r="F20" s="765">
        <f>((E20/$B20))-1</f>
        <v>-3.5714285714285698E-2</v>
      </c>
      <c r="G20" s="504">
        <v>0</v>
      </c>
      <c r="H20" s="765">
        <f>((G20/$B20))-1</f>
        <v>-1</v>
      </c>
      <c r="I20" s="399">
        <f>C20+E20+G20</f>
        <v>108</v>
      </c>
      <c r="J20" s="737">
        <f>((I20/(3*$B20)))-1</f>
        <v>-0.3571428571428571</v>
      </c>
      <c r="K20" s="504">
        <v>0</v>
      </c>
      <c r="L20" s="765">
        <f>((K20/$B20))-1</f>
        <v>-1</v>
      </c>
      <c r="M20" s="504">
        <v>0</v>
      </c>
      <c r="N20" s="765">
        <f>((M20/$B20))-1</f>
        <v>-1</v>
      </c>
      <c r="O20" s="504">
        <v>0</v>
      </c>
      <c r="P20" s="765">
        <f>((O20/$B20))-1</f>
        <v>-1</v>
      </c>
      <c r="Q20" s="399">
        <f>K20+M20+O20</f>
        <v>0</v>
      </c>
      <c r="R20" s="737">
        <f>((Q20/(3*$B20)))-1</f>
        <v>-1</v>
      </c>
      <c r="S20" s="504">
        <v>0</v>
      </c>
      <c r="T20" s="765">
        <f>((S20/$B20))-1</f>
        <v>-1</v>
      </c>
      <c r="U20" s="504">
        <v>0</v>
      </c>
      <c r="V20" s="765">
        <f>((U20/$B20))-1</f>
        <v>-1</v>
      </c>
      <c r="W20" s="504">
        <v>0</v>
      </c>
      <c r="X20" s="765">
        <f>((W20/$B20))-1</f>
        <v>-1</v>
      </c>
      <c r="Y20" s="399">
        <f>S20+U20+W20</f>
        <v>0</v>
      </c>
      <c r="Z20" s="737">
        <f>((Y20/(3*$B20)))-1</f>
        <v>-1</v>
      </c>
      <c r="AA20" s="504">
        <v>0</v>
      </c>
      <c r="AB20" s="765">
        <f>((AA20/$B20))-1</f>
        <v>-1</v>
      </c>
      <c r="AC20" s="504">
        <v>0</v>
      </c>
      <c r="AD20" s="765">
        <f>((AC20/$B20))-1</f>
        <v>-1</v>
      </c>
      <c r="AE20" s="504">
        <v>0</v>
      </c>
      <c r="AF20" s="765">
        <f>((AE20/$B20))-1</f>
        <v>-1</v>
      </c>
      <c r="AG20" s="399">
        <f>AA20+AC20+AE20</f>
        <v>0</v>
      </c>
      <c r="AH20" s="737">
        <f>((AG20/(3*$B20)))-1</f>
        <v>-1</v>
      </c>
    </row>
    <row r="21" spans="1:34" hidden="1" x14ac:dyDescent="0.25">
      <c r="A21" s="691" t="s">
        <v>160</v>
      </c>
      <c r="B21" s="503">
        <v>9</v>
      </c>
      <c r="C21" s="504">
        <v>9</v>
      </c>
      <c r="D21" s="765">
        <f t="shared" ref="D21:D31" si="90">((C21/$B21))-1</f>
        <v>0</v>
      </c>
      <c r="E21" s="504">
        <v>9</v>
      </c>
      <c r="F21" s="765">
        <f t="shared" ref="F21:F31" si="91">((E21/$B21))-1</f>
        <v>0</v>
      </c>
      <c r="G21" s="504">
        <v>0</v>
      </c>
      <c r="H21" s="765">
        <f t="shared" ref="H21:H31" si="92">((G21/$B21))-1</f>
        <v>-1</v>
      </c>
      <c r="I21" s="399">
        <f t="shared" ref="I21:I30" si="93">C21+E21+G21</f>
        <v>18</v>
      </c>
      <c r="J21" s="737">
        <f t="shared" ref="J21:J30" si="94">((I21/(3*$B21)))-1</f>
        <v>-0.33333333333333337</v>
      </c>
      <c r="K21" s="504">
        <v>0</v>
      </c>
      <c r="L21" s="765">
        <f t="shared" ref="L21:L31" si="95">((K21/$B21))-1</f>
        <v>-1</v>
      </c>
      <c r="M21" s="504">
        <v>0</v>
      </c>
      <c r="N21" s="765">
        <f t="shared" ref="N21:N31" si="96">((M21/$B21))-1</f>
        <v>-1</v>
      </c>
      <c r="O21" s="504">
        <v>0</v>
      </c>
      <c r="P21" s="765">
        <f t="shared" ref="P21:P31" si="97">((O21/$B21))-1</f>
        <v>-1</v>
      </c>
      <c r="Q21" s="399">
        <f t="shared" ref="Q21:Q30" si="98">K21+M21+O21</f>
        <v>0</v>
      </c>
      <c r="R21" s="737">
        <f t="shared" ref="R21:R30" si="99">((Q21/(3*$B21)))-1</f>
        <v>-1</v>
      </c>
      <c r="S21" s="504">
        <v>0</v>
      </c>
      <c r="T21" s="765">
        <f t="shared" ref="T21:T31" si="100">((S21/$B21))-1</f>
        <v>-1</v>
      </c>
      <c r="U21" s="504">
        <v>0</v>
      </c>
      <c r="V21" s="765">
        <f t="shared" ref="V21:V31" si="101">((U21/$B21))-1</f>
        <v>-1</v>
      </c>
      <c r="W21" s="504">
        <v>0</v>
      </c>
      <c r="X21" s="765">
        <f t="shared" ref="X21:X31" si="102">((W21/$B21))-1</f>
        <v>-1</v>
      </c>
      <c r="Y21" s="399">
        <f t="shared" ref="Y21:Y31" si="103">S21+U21+W21</f>
        <v>0</v>
      </c>
      <c r="Z21" s="737">
        <f t="shared" ref="Z21:Z31" si="104">((Y21/(3*$B21)))-1</f>
        <v>-1</v>
      </c>
      <c r="AA21" s="504">
        <v>0</v>
      </c>
      <c r="AB21" s="765">
        <f t="shared" ref="AB21:AB31" si="105">((AA21/$B21))-1</f>
        <v>-1</v>
      </c>
      <c r="AC21" s="504">
        <v>0</v>
      </c>
      <c r="AD21" s="765">
        <f t="shared" ref="AD21:AD31" si="106">((AC21/$B21))-1</f>
        <v>-1</v>
      </c>
      <c r="AE21" s="504">
        <v>0</v>
      </c>
      <c r="AF21" s="765">
        <f t="shared" ref="AF21:AF31" si="107">((AE21/$B21))-1</f>
        <v>-1</v>
      </c>
      <c r="AG21" s="399">
        <f t="shared" ref="AG21:AG31" si="108">AA21+AC21+AE21</f>
        <v>0</v>
      </c>
      <c r="AH21" s="737">
        <f t="shared" ref="AH21:AH31" si="109">((AG21/(3*$B21)))-1</f>
        <v>-1</v>
      </c>
    </row>
    <row r="22" spans="1:34" hidden="1" x14ac:dyDescent="0.25">
      <c r="A22" s="692" t="s">
        <v>167</v>
      </c>
      <c r="B22" s="427">
        <v>9</v>
      </c>
      <c r="C22" s="428">
        <v>9</v>
      </c>
      <c r="D22" s="766">
        <f t="shared" si="90"/>
        <v>0</v>
      </c>
      <c r="E22" s="428">
        <v>9</v>
      </c>
      <c r="F22" s="766">
        <f t="shared" si="91"/>
        <v>0</v>
      </c>
      <c r="G22" s="428">
        <v>0</v>
      </c>
      <c r="H22" s="766">
        <f t="shared" si="92"/>
        <v>-1</v>
      </c>
      <c r="I22" s="534">
        <f t="shared" si="93"/>
        <v>18</v>
      </c>
      <c r="J22" s="767">
        <f t="shared" si="94"/>
        <v>-0.33333333333333337</v>
      </c>
      <c r="K22" s="428">
        <v>0</v>
      </c>
      <c r="L22" s="766">
        <f t="shared" si="95"/>
        <v>-1</v>
      </c>
      <c r="M22" s="428">
        <v>0</v>
      </c>
      <c r="N22" s="766">
        <f t="shared" si="96"/>
        <v>-1</v>
      </c>
      <c r="O22" s="428">
        <v>0</v>
      </c>
      <c r="P22" s="766">
        <f t="shared" si="97"/>
        <v>-1</v>
      </c>
      <c r="Q22" s="534">
        <f t="shared" si="98"/>
        <v>0</v>
      </c>
      <c r="R22" s="767">
        <f t="shared" si="99"/>
        <v>-1</v>
      </c>
      <c r="S22" s="428">
        <v>0</v>
      </c>
      <c r="T22" s="766">
        <f t="shared" si="100"/>
        <v>-1</v>
      </c>
      <c r="U22" s="428">
        <v>0</v>
      </c>
      <c r="V22" s="766">
        <f t="shared" si="101"/>
        <v>-1</v>
      </c>
      <c r="W22" s="428">
        <v>0</v>
      </c>
      <c r="X22" s="766">
        <f t="shared" si="102"/>
        <v>-1</v>
      </c>
      <c r="Y22" s="534">
        <f t="shared" si="103"/>
        <v>0</v>
      </c>
      <c r="Z22" s="767">
        <f t="shared" si="104"/>
        <v>-1</v>
      </c>
      <c r="AA22" s="428">
        <v>0</v>
      </c>
      <c r="AB22" s="766">
        <f t="shared" si="105"/>
        <v>-1</v>
      </c>
      <c r="AC22" s="428">
        <v>0</v>
      </c>
      <c r="AD22" s="766">
        <f t="shared" si="106"/>
        <v>-1</v>
      </c>
      <c r="AE22" s="428">
        <v>0</v>
      </c>
      <c r="AF22" s="766">
        <f t="shared" si="107"/>
        <v>-1</v>
      </c>
      <c r="AG22" s="534">
        <f t="shared" si="108"/>
        <v>0</v>
      </c>
      <c r="AH22" s="767">
        <f t="shared" si="109"/>
        <v>-1</v>
      </c>
    </row>
    <row r="23" spans="1:34" hidden="1" x14ac:dyDescent="0.25">
      <c r="A23" s="394" t="s">
        <v>363</v>
      </c>
      <c r="B23" s="389">
        <v>1</v>
      </c>
      <c r="C23" s="390">
        <v>1</v>
      </c>
      <c r="D23" s="724">
        <f t="shared" si="90"/>
        <v>0</v>
      </c>
      <c r="E23" s="390">
        <v>1</v>
      </c>
      <c r="F23" s="724">
        <f t="shared" si="91"/>
        <v>0</v>
      </c>
      <c r="G23" s="390">
        <v>0</v>
      </c>
      <c r="H23" s="724">
        <f t="shared" si="92"/>
        <v>-1</v>
      </c>
      <c r="I23" s="391">
        <f t="shared" si="93"/>
        <v>2</v>
      </c>
      <c r="J23" s="734">
        <f t="shared" si="94"/>
        <v>-0.33333333333333337</v>
      </c>
      <c r="K23" s="390">
        <v>0</v>
      </c>
      <c r="L23" s="724">
        <f t="shared" si="95"/>
        <v>-1</v>
      </c>
      <c r="M23" s="390">
        <v>0</v>
      </c>
      <c r="N23" s="724">
        <f t="shared" si="96"/>
        <v>-1</v>
      </c>
      <c r="O23" s="390">
        <v>0</v>
      </c>
      <c r="P23" s="724">
        <f t="shared" si="97"/>
        <v>-1</v>
      </c>
      <c r="Q23" s="391">
        <f t="shared" si="98"/>
        <v>0</v>
      </c>
      <c r="R23" s="734">
        <f t="shared" si="99"/>
        <v>-1</v>
      </c>
      <c r="S23" s="390">
        <v>0</v>
      </c>
      <c r="T23" s="724">
        <f t="shared" si="100"/>
        <v>-1</v>
      </c>
      <c r="U23" s="390">
        <v>0</v>
      </c>
      <c r="V23" s="724">
        <f t="shared" si="101"/>
        <v>-1</v>
      </c>
      <c r="W23" s="390">
        <v>0</v>
      </c>
      <c r="X23" s="724">
        <f t="shared" si="102"/>
        <v>-1</v>
      </c>
      <c r="Y23" s="391">
        <f t="shared" si="103"/>
        <v>0</v>
      </c>
      <c r="Z23" s="734">
        <f t="shared" si="104"/>
        <v>-1</v>
      </c>
      <c r="AA23" s="390">
        <v>0</v>
      </c>
      <c r="AB23" s="724">
        <f t="shared" si="105"/>
        <v>-1</v>
      </c>
      <c r="AC23" s="390">
        <v>0</v>
      </c>
      <c r="AD23" s="724">
        <f t="shared" si="106"/>
        <v>-1</v>
      </c>
      <c r="AE23" s="390">
        <v>0</v>
      </c>
      <c r="AF23" s="724">
        <f t="shared" si="107"/>
        <v>-1</v>
      </c>
      <c r="AG23" s="391">
        <f t="shared" si="108"/>
        <v>0</v>
      </c>
      <c r="AH23" s="734">
        <f t="shared" si="109"/>
        <v>-1</v>
      </c>
    </row>
    <row r="24" spans="1:34" hidden="1" x14ac:dyDescent="0.25">
      <c r="A24" s="394" t="s">
        <v>362</v>
      </c>
      <c r="B24" s="389">
        <v>1</v>
      </c>
      <c r="C24" s="390">
        <v>1</v>
      </c>
      <c r="D24" s="724">
        <f t="shared" si="90"/>
        <v>0</v>
      </c>
      <c r="E24" s="390">
        <v>1</v>
      </c>
      <c r="F24" s="724">
        <f t="shared" si="91"/>
        <v>0</v>
      </c>
      <c r="G24" s="390">
        <v>0</v>
      </c>
      <c r="H24" s="724">
        <f t="shared" si="92"/>
        <v>-1</v>
      </c>
      <c r="I24" s="391">
        <f t="shared" si="93"/>
        <v>2</v>
      </c>
      <c r="J24" s="734">
        <f t="shared" si="94"/>
        <v>-0.33333333333333337</v>
      </c>
      <c r="K24" s="390">
        <v>0</v>
      </c>
      <c r="L24" s="724">
        <f t="shared" si="95"/>
        <v>-1</v>
      </c>
      <c r="M24" s="390">
        <v>0</v>
      </c>
      <c r="N24" s="724">
        <f t="shared" si="96"/>
        <v>-1</v>
      </c>
      <c r="O24" s="390">
        <v>0</v>
      </c>
      <c r="P24" s="724">
        <f t="shared" si="97"/>
        <v>-1</v>
      </c>
      <c r="Q24" s="391">
        <f t="shared" si="98"/>
        <v>0</v>
      </c>
      <c r="R24" s="734">
        <f t="shared" si="99"/>
        <v>-1</v>
      </c>
      <c r="S24" s="390">
        <v>0</v>
      </c>
      <c r="T24" s="724">
        <f t="shared" si="100"/>
        <v>-1</v>
      </c>
      <c r="U24" s="390">
        <v>0</v>
      </c>
      <c r="V24" s="724">
        <f t="shared" si="101"/>
        <v>-1</v>
      </c>
      <c r="W24" s="390">
        <v>0</v>
      </c>
      <c r="X24" s="724">
        <f t="shared" si="102"/>
        <v>-1</v>
      </c>
      <c r="Y24" s="391">
        <f t="shared" si="103"/>
        <v>0</v>
      </c>
      <c r="Z24" s="734">
        <f t="shared" si="104"/>
        <v>-1</v>
      </c>
      <c r="AA24" s="390">
        <v>0</v>
      </c>
      <c r="AB24" s="724">
        <f t="shared" si="105"/>
        <v>-1</v>
      </c>
      <c r="AC24" s="390">
        <v>0</v>
      </c>
      <c r="AD24" s="724">
        <f t="shared" si="106"/>
        <v>-1</v>
      </c>
      <c r="AE24" s="390">
        <v>0</v>
      </c>
      <c r="AF24" s="724">
        <f t="shared" si="107"/>
        <v>-1</v>
      </c>
      <c r="AG24" s="391">
        <f t="shared" si="108"/>
        <v>0</v>
      </c>
      <c r="AH24" s="734">
        <f t="shared" si="109"/>
        <v>-1</v>
      </c>
    </row>
    <row r="25" spans="1:34" hidden="1" x14ac:dyDescent="0.25">
      <c r="A25" s="394" t="s">
        <v>145</v>
      </c>
      <c r="B25" s="389">
        <v>1</v>
      </c>
      <c r="C25" s="390">
        <v>0</v>
      </c>
      <c r="D25" s="724">
        <f t="shared" si="90"/>
        <v>-1</v>
      </c>
      <c r="E25" s="390">
        <v>1</v>
      </c>
      <c r="F25" s="724">
        <f t="shared" si="91"/>
        <v>0</v>
      </c>
      <c r="G25" s="390">
        <v>0</v>
      </c>
      <c r="H25" s="724">
        <f t="shared" si="92"/>
        <v>-1</v>
      </c>
      <c r="I25" s="391">
        <f t="shared" si="93"/>
        <v>1</v>
      </c>
      <c r="J25" s="734">
        <f t="shared" si="94"/>
        <v>-0.66666666666666674</v>
      </c>
      <c r="K25" s="390">
        <v>0</v>
      </c>
      <c r="L25" s="724">
        <f t="shared" si="95"/>
        <v>-1</v>
      </c>
      <c r="M25" s="390">
        <v>0</v>
      </c>
      <c r="N25" s="724">
        <f t="shared" si="96"/>
        <v>-1</v>
      </c>
      <c r="O25" s="390">
        <v>0</v>
      </c>
      <c r="P25" s="724">
        <f t="shared" si="97"/>
        <v>-1</v>
      </c>
      <c r="Q25" s="391">
        <f t="shared" si="98"/>
        <v>0</v>
      </c>
      <c r="R25" s="734">
        <f t="shared" si="99"/>
        <v>-1</v>
      </c>
      <c r="S25" s="390">
        <v>0</v>
      </c>
      <c r="T25" s="724">
        <f t="shared" si="100"/>
        <v>-1</v>
      </c>
      <c r="U25" s="390">
        <v>0</v>
      </c>
      <c r="V25" s="724">
        <f t="shared" si="101"/>
        <v>-1</v>
      </c>
      <c r="W25" s="390">
        <v>0</v>
      </c>
      <c r="X25" s="724">
        <f t="shared" si="102"/>
        <v>-1</v>
      </c>
      <c r="Y25" s="391">
        <f t="shared" si="103"/>
        <v>0</v>
      </c>
      <c r="Z25" s="734">
        <f t="shared" si="104"/>
        <v>-1</v>
      </c>
      <c r="AA25" s="390">
        <v>0</v>
      </c>
      <c r="AB25" s="724">
        <f t="shared" si="105"/>
        <v>-1</v>
      </c>
      <c r="AC25" s="390">
        <v>0</v>
      </c>
      <c r="AD25" s="724">
        <f t="shared" si="106"/>
        <v>-1</v>
      </c>
      <c r="AE25" s="390">
        <v>0</v>
      </c>
      <c r="AF25" s="724">
        <f t="shared" si="107"/>
        <v>-1</v>
      </c>
      <c r="AG25" s="391">
        <f t="shared" si="108"/>
        <v>0</v>
      </c>
      <c r="AH25" s="734">
        <f t="shared" si="109"/>
        <v>-1</v>
      </c>
    </row>
    <row r="26" spans="1:34" hidden="1" x14ac:dyDescent="0.25">
      <c r="A26" s="505" t="s">
        <v>389</v>
      </c>
      <c r="B26" s="389">
        <v>1</v>
      </c>
      <c r="C26" s="390">
        <v>2</v>
      </c>
      <c r="D26" s="724">
        <f t="shared" si="90"/>
        <v>1</v>
      </c>
      <c r="E26" s="390">
        <v>2</v>
      </c>
      <c r="F26" s="724">
        <f t="shared" si="91"/>
        <v>1</v>
      </c>
      <c r="G26" s="390">
        <v>0</v>
      </c>
      <c r="H26" s="724">
        <f t="shared" si="92"/>
        <v>-1</v>
      </c>
      <c r="I26" s="391">
        <f t="shared" si="93"/>
        <v>4</v>
      </c>
      <c r="J26" s="734">
        <f t="shared" si="94"/>
        <v>0.33333333333333326</v>
      </c>
      <c r="K26" s="390">
        <v>0</v>
      </c>
      <c r="L26" s="724">
        <f t="shared" si="95"/>
        <v>-1</v>
      </c>
      <c r="M26" s="390">
        <v>0</v>
      </c>
      <c r="N26" s="724">
        <f t="shared" si="96"/>
        <v>-1</v>
      </c>
      <c r="O26" s="390">
        <v>0</v>
      </c>
      <c r="P26" s="724">
        <f t="shared" si="97"/>
        <v>-1</v>
      </c>
      <c r="Q26" s="391">
        <f t="shared" si="98"/>
        <v>0</v>
      </c>
      <c r="R26" s="734">
        <f t="shared" si="99"/>
        <v>-1</v>
      </c>
      <c r="S26" s="390">
        <v>0</v>
      </c>
      <c r="T26" s="724">
        <f t="shared" si="100"/>
        <v>-1</v>
      </c>
      <c r="U26" s="390">
        <v>0</v>
      </c>
      <c r="V26" s="724">
        <f t="shared" si="101"/>
        <v>-1</v>
      </c>
      <c r="W26" s="390">
        <v>0</v>
      </c>
      <c r="X26" s="724">
        <f t="shared" si="102"/>
        <v>-1</v>
      </c>
      <c r="Y26" s="391">
        <f t="shared" si="103"/>
        <v>0</v>
      </c>
      <c r="Z26" s="734">
        <f t="shared" si="104"/>
        <v>-1</v>
      </c>
      <c r="AA26" s="390">
        <v>0</v>
      </c>
      <c r="AB26" s="724">
        <f t="shared" si="105"/>
        <v>-1</v>
      </c>
      <c r="AC26" s="390">
        <v>0</v>
      </c>
      <c r="AD26" s="724">
        <f t="shared" si="106"/>
        <v>-1</v>
      </c>
      <c r="AE26" s="390">
        <v>0</v>
      </c>
      <c r="AF26" s="724">
        <f t="shared" si="107"/>
        <v>-1</v>
      </c>
      <c r="AG26" s="391">
        <f t="shared" si="108"/>
        <v>0</v>
      </c>
      <c r="AH26" s="734">
        <f t="shared" si="109"/>
        <v>-1</v>
      </c>
    </row>
    <row r="27" spans="1:34" hidden="1" x14ac:dyDescent="0.25">
      <c r="A27" s="394" t="s">
        <v>359</v>
      </c>
      <c r="B27" s="389">
        <v>2</v>
      </c>
      <c r="C27" s="390">
        <v>2</v>
      </c>
      <c r="D27" s="724">
        <f t="shared" si="90"/>
        <v>0</v>
      </c>
      <c r="E27" s="390">
        <v>2</v>
      </c>
      <c r="F27" s="724">
        <f t="shared" si="91"/>
        <v>0</v>
      </c>
      <c r="G27" s="390">
        <v>0</v>
      </c>
      <c r="H27" s="724">
        <f t="shared" si="92"/>
        <v>-1</v>
      </c>
      <c r="I27" s="391">
        <f t="shared" si="93"/>
        <v>4</v>
      </c>
      <c r="J27" s="734">
        <f t="shared" si="94"/>
        <v>-0.33333333333333337</v>
      </c>
      <c r="K27" s="390">
        <v>0</v>
      </c>
      <c r="L27" s="724">
        <f t="shared" si="95"/>
        <v>-1</v>
      </c>
      <c r="M27" s="390">
        <v>0</v>
      </c>
      <c r="N27" s="724">
        <f t="shared" si="96"/>
        <v>-1</v>
      </c>
      <c r="O27" s="390">
        <v>0</v>
      </c>
      <c r="P27" s="724">
        <f t="shared" si="97"/>
        <v>-1</v>
      </c>
      <c r="Q27" s="391">
        <f t="shared" si="98"/>
        <v>0</v>
      </c>
      <c r="R27" s="734">
        <f t="shared" si="99"/>
        <v>-1</v>
      </c>
      <c r="S27" s="390">
        <v>0</v>
      </c>
      <c r="T27" s="724">
        <f t="shared" si="100"/>
        <v>-1</v>
      </c>
      <c r="U27" s="390">
        <v>0</v>
      </c>
      <c r="V27" s="724">
        <f t="shared" si="101"/>
        <v>-1</v>
      </c>
      <c r="W27" s="390">
        <v>0</v>
      </c>
      <c r="X27" s="724">
        <f t="shared" si="102"/>
        <v>-1</v>
      </c>
      <c r="Y27" s="391">
        <f t="shared" si="103"/>
        <v>0</v>
      </c>
      <c r="Z27" s="734">
        <f t="shared" si="104"/>
        <v>-1</v>
      </c>
      <c r="AA27" s="390">
        <v>0</v>
      </c>
      <c r="AB27" s="724">
        <f t="shared" si="105"/>
        <v>-1</v>
      </c>
      <c r="AC27" s="390">
        <v>0</v>
      </c>
      <c r="AD27" s="724">
        <f t="shared" si="106"/>
        <v>-1</v>
      </c>
      <c r="AE27" s="390">
        <v>0</v>
      </c>
      <c r="AF27" s="724">
        <f t="shared" si="107"/>
        <v>-1</v>
      </c>
      <c r="AG27" s="391">
        <f t="shared" si="108"/>
        <v>0</v>
      </c>
      <c r="AH27" s="734">
        <f t="shared" si="109"/>
        <v>-1</v>
      </c>
    </row>
    <row r="28" spans="1:34" hidden="1" x14ac:dyDescent="0.25">
      <c r="A28" s="394" t="s">
        <v>360</v>
      </c>
      <c r="B28" s="389">
        <v>1</v>
      </c>
      <c r="C28" s="390">
        <v>1</v>
      </c>
      <c r="D28" s="724">
        <f t="shared" si="90"/>
        <v>0</v>
      </c>
      <c r="E28" s="390">
        <v>1</v>
      </c>
      <c r="F28" s="724">
        <f t="shared" si="91"/>
        <v>0</v>
      </c>
      <c r="G28" s="390">
        <v>0</v>
      </c>
      <c r="H28" s="724">
        <f t="shared" si="92"/>
        <v>-1</v>
      </c>
      <c r="I28" s="391">
        <f t="shared" si="93"/>
        <v>2</v>
      </c>
      <c r="J28" s="734">
        <f t="shared" si="94"/>
        <v>-0.33333333333333337</v>
      </c>
      <c r="K28" s="390">
        <v>0</v>
      </c>
      <c r="L28" s="724">
        <f t="shared" si="95"/>
        <v>-1</v>
      </c>
      <c r="M28" s="390">
        <v>0</v>
      </c>
      <c r="N28" s="724">
        <f t="shared" si="96"/>
        <v>-1</v>
      </c>
      <c r="O28" s="390">
        <v>0</v>
      </c>
      <c r="P28" s="724">
        <f t="shared" si="97"/>
        <v>-1</v>
      </c>
      <c r="Q28" s="391">
        <f t="shared" si="98"/>
        <v>0</v>
      </c>
      <c r="R28" s="734">
        <f t="shared" si="99"/>
        <v>-1</v>
      </c>
      <c r="S28" s="390">
        <v>0</v>
      </c>
      <c r="T28" s="724">
        <f t="shared" si="100"/>
        <v>-1</v>
      </c>
      <c r="U28" s="390">
        <v>0</v>
      </c>
      <c r="V28" s="724">
        <f t="shared" si="101"/>
        <v>-1</v>
      </c>
      <c r="W28" s="390">
        <v>0</v>
      </c>
      <c r="X28" s="724">
        <f t="shared" si="102"/>
        <v>-1</v>
      </c>
      <c r="Y28" s="391">
        <f t="shared" si="103"/>
        <v>0</v>
      </c>
      <c r="Z28" s="734">
        <f t="shared" si="104"/>
        <v>-1</v>
      </c>
      <c r="AA28" s="390">
        <v>0</v>
      </c>
      <c r="AB28" s="724">
        <f t="shared" si="105"/>
        <v>-1</v>
      </c>
      <c r="AC28" s="390">
        <v>0</v>
      </c>
      <c r="AD28" s="724">
        <f t="shared" si="106"/>
        <v>-1</v>
      </c>
      <c r="AE28" s="390">
        <v>0</v>
      </c>
      <c r="AF28" s="724">
        <f t="shared" si="107"/>
        <v>-1</v>
      </c>
      <c r="AG28" s="391">
        <f t="shared" si="108"/>
        <v>0</v>
      </c>
      <c r="AH28" s="734">
        <f t="shared" si="109"/>
        <v>-1</v>
      </c>
    </row>
    <row r="29" spans="1:34" hidden="1" x14ac:dyDescent="0.25">
      <c r="A29" s="394" t="s">
        <v>172</v>
      </c>
      <c r="B29" s="389">
        <v>2</v>
      </c>
      <c r="C29" s="390">
        <v>0</v>
      </c>
      <c r="D29" s="724">
        <f t="shared" si="90"/>
        <v>-1</v>
      </c>
      <c r="E29" s="390">
        <v>0</v>
      </c>
      <c r="F29" s="724">
        <f t="shared" si="91"/>
        <v>-1</v>
      </c>
      <c r="G29" s="390">
        <v>0</v>
      </c>
      <c r="H29" s="724">
        <f t="shared" si="92"/>
        <v>-1</v>
      </c>
      <c r="I29" s="391">
        <f t="shared" si="93"/>
        <v>0</v>
      </c>
      <c r="J29" s="734">
        <f t="shared" si="94"/>
        <v>-1</v>
      </c>
      <c r="K29" s="390">
        <v>0</v>
      </c>
      <c r="L29" s="724">
        <f t="shared" si="95"/>
        <v>-1</v>
      </c>
      <c r="M29" s="390">
        <v>0</v>
      </c>
      <c r="N29" s="724">
        <f t="shared" si="96"/>
        <v>-1</v>
      </c>
      <c r="O29" s="390">
        <v>0</v>
      </c>
      <c r="P29" s="724">
        <f t="shared" si="97"/>
        <v>-1</v>
      </c>
      <c r="Q29" s="391">
        <f t="shared" si="98"/>
        <v>0</v>
      </c>
      <c r="R29" s="734">
        <f t="shared" si="99"/>
        <v>-1</v>
      </c>
      <c r="S29" s="390">
        <v>0</v>
      </c>
      <c r="T29" s="724">
        <f t="shared" si="100"/>
        <v>-1</v>
      </c>
      <c r="U29" s="390">
        <v>0</v>
      </c>
      <c r="V29" s="724">
        <f t="shared" si="101"/>
        <v>-1</v>
      </c>
      <c r="W29" s="390">
        <v>0</v>
      </c>
      <c r="X29" s="724">
        <f t="shared" si="102"/>
        <v>-1</v>
      </c>
      <c r="Y29" s="391">
        <f t="shared" si="103"/>
        <v>0</v>
      </c>
      <c r="Z29" s="734">
        <f t="shared" si="104"/>
        <v>-1</v>
      </c>
      <c r="AA29" s="390">
        <v>0</v>
      </c>
      <c r="AB29" s="724">
        <f t="shared" si="105"/>
        <v>-1</v>
      </c>
      <c r="AC29" s="390">
        <v>0</v>
      </c>
      <c r="AD29" s="724">
        <f t="shared" si="106"/>
        <v>-1</v>
      </c>
      <c r="AE29" s="390">
        <v>0</v>
      </c>
      <c r="AF29" s="724">
        <f t="shared" si="107"/>
        <v>-1</v>
      </c>
      <c r="AG29" s="391">
        <f t="shared" si="108"/>
        <v>0</v>
      </c>
      <c r="AH29" s="734">
        <f t="shared" si="109"/>
        <v>-1</v>
      </c>
    </row>
    <row r="30" spans="1:34" hidden="1" x14ac:dyDescent="0.25">
      <c r="A30" s="394" t="s">
        <v>151</v>
      </c>
      <c r="B30" s="389">
        <v>1</v>
      </c>
      <c r="C30" s="390">
        <v>0</v>
      </c>
      <c r="D30" s="724">
        <f t="shared" si="90"/>
        <v>-1</v>
      </c>
      <c r="E30" s="390">
        <v>0</v>
      </c>
      <c r="F30" s="724">
        <f t="shared" si="91"/>
        <v>-1</v>
      </c>
      <c r="G30" s="390">
        <v>0</v>
      </c>
      <c r="H30" s="724">
        <f t="shared" si="92"/>
        <v>-1</v>
      </c>
      <c r="I30" s="391">
        <f t="shared" si="93"/>
        <v>0</v>
      </c>
      <c r="J30" s="734">
        <f t="shared" si="94"/>
        <v>-1</v>
      </c>
      <c r="K30" s="390">
        <v>0</v>
      </c>
      <c r="L30" s="724">
        <f t="shared" si="95"/>
        <v>-1</v>
      </c>
      <c r="M30" s="390">
        <v>0</v>
      </c>
      <c r="N30" s="724">
        <f t="shared" si="96"/>
        <v>-1</v>
      </c>
      <c r="O30" s="390">
        <v>0</v>
      </c>
      <c r="P30" s="724">
        <f t="shared" si="97"/>
        <v>-1</v>
      </c>
      <c r="Q30" s="391">
        <f t="shared" si="98"/>
        <v>0</v>
      </c>
      <c r="R30" s="734">
        <f t="shared" si="99"/>
        <v>-1</v>
      </c>
      <c r="S30" s="390">
        <v>0</v>
      </c>
      <c r="T30" s="724">
        <f t="shared" si="100"/>
        <v>-1</v>
      </c>
      <c r="U30" s="390">
        <v>0</v>
      </c>
      <c r="V30" s="724">
        <f t="shared" si="101"/>
        <v>-1</v>
      </c>
      <c r="W30" s="390">
        <v>0</v>
      </c>
      <c r="X30" s="724">
        <f t="shared" si="102"/>
        <v>-1</v>
      </c>
      <c r="Y30" s="391">
        <f t="shared" si="103"/>
        <v>0</v>
      </c>
      <c r="Z30" s="734">
        <f t="shared" si="104"/>
        <v>-1</v>
      </c>
      <c r="AA30" s="390">
        <v>0</v>
      </c>
      <c r="AB30" s="724">
        <f t="shared" si="105"/>
        <v>-1</v>
      </c>
      <c r="AC30" s="390">
        <v>0</v>
      </c>
      <c r="AD30" s="724">
        <f t="shared" si="106"/>
        <v>-1</v>
      </c>
      <c r="AE30" s="390">
        <v>0</v>
      </c>
      <c r="AF30" s="724">
        <f t="shared" si="107"/>
        <v>-1</v>
      </c>
      <c r="AG30" s="391">
        <f t="shared" si="108"/>
        <v>0</v>
      </c>
      <c r="AH30" s="734">
        <f t="shared" si="109"/>
        <v>-1</v>
      </c>
    </row>
    <row r="31" spans="1:34" ht="16.5" hidden="1" thickBot="1" x14ac:dyDescent="0.3">
      <c r="A31" s="637" t="s">
        <v>2</v>
      </c>
      <c r="B31" s="464">
        <f>SUM(B20:B30)</f>
        <v>84</v>
      </c>
      <c r="C31" s="455">
        <f>SUM(C20:C30)</f>
        <v>79</v>
      </c>
      <c r="D31" s="726">
        <f t="shared" si="90"/>
        <v>-5.9523809523809534E-2</v>
      </c>
      <c r="E31" s="455">
        <f>SUM(E20:E30)</f>
        <v>80</v>
      </c>
      <c r="F31" s="726">
        <f t="shared" si="91"/>
        <v>-4.7619047619047672E-2</v>
      </c>
      <c r="G31" s="455">
        <f>SUM(G20:G28)</f>
        <v>0</v>
      </c>
      <c r="H31" s="726">
        <f t="shared" si="92"/>
        <v>-1</v>
      </c>
      <c r="I31" s="424">
        <f t="shared" ref="I31" si="110">C31+E31+G31</f>
        <v>159</v>
      </c>
      <c r="J31" s="753">
        <f t="shared" ref="J31" si="111">((I31/(3*$B31)))-1</f>
        <v>-0.36904761904761907</v>
      </c>
      <c r="K31" s="455">
        <f>SUM(K20:K28)</f>
        <v>0</v>
      </c>
      <c r="L31" s="726">
        <f t="shared" si="95"/>
        <v>-1</v>
      </c>
      <c r="M31" s="455">
        <f>SUM(M20:M28)</f>
        <v>0</v>
      </c>
      <c r="N31" s="726">
        <f t="shared" si="96"/>
        <v>-1</v>
      </c>
      <c r="O31" s="455">
        <f>SUM(O20:O28)</f>
        <v>0</v>
      </c>
      <c r="P31" s="726">
        <f t="shared" si="97"/>
        <v>-1</v>
      </c>
      <c r="Q31" s="424">
        <f t="shared" ref="Q31" si="112">K31+M31+O31</f>
        <v>0</v>
      </c>
      <c r="R31" s="753">
        <f t="shared" ref="R31" si="113">((Q31/(3*$B31)))-1</f>
        <v>-1</v>
      </c>
      <c r="S31" s="455">
        <f>SUM(S20:S28)</f>
        <v>0</v>
      </c>
      <c r="T31" s="726">
        <f t="shared" si="100"/>
        <v>-1</v>
      </c>
      <c r="U31" s="455">
        <f>SUM(U20:U28)</f>
        <v>0</v>
      </c>
      <c r="V31" s="726">
        <f t="shared" si="101"/>
        <v>-1</v>
      </c>
      <c r="W31" s="455">
        <f>SUM(W20:W30)</f>
        <v>0</v>
      </c>
      <c r="X31" s="726">
        <f t="shared" si="102"/>
        <v>-1</v>
      </c>
      <c r="Y31" s="424">
        <f t="shared" si="103"/>
        <v>0</v>
      </c>
      <c r="Z31" s="753">
        <f t="shared" si="104"/>
        <v>-1</v>
      </c>
      <c r="AA31" s="455">
        <f>SUM(AA20:AA30)</f>
        <v>0</v>
      </c>
      <c r="AB31" s="726">
        <f t="shared" si="105"/>
        <v>-1</v>
      </c>
      <c r="AC31" s="455">
        <f>SUM(AC20:AC30)</f>
        <v>0</v>
      </c>
      <c r="AD31" s="726">
        <f t="shared" si="106"/>
        <v>-1</v>
      </c>
      <c r="AE31" s="455">
        <f>SUM(AE20:AE26)</f>
        <v>0</v>
      </c>
      <c r="AF31" s="726">
        <f t="shared" si="107"/>
        <v>-1</v>
      </c>
      <c r="AG31" s="424">
        <f t="shared" si="108"/>
        <v>0</v>
      </c>
      <c r="AH31" s="753">
        <f t="shared" si="109"/>
        <v>-1</v>
      </c>
    </row>
    <row r="34" spans="1:34" hidden="1" x14ac:dyDescent="0.25">
      <c r="A34" s="950" t="s">
        <v>326</v>
      </c>
      <c r="B34" s="951"/>
      <c r="C34" s="951"/>
      <c r="D34" s="951"/>
      <c r="E34" s="951"/>
      <c r="F34" s="951"/>
      <c r="G34" s="951"/>
      <c r="H34" s="951"/>
      <c r="I34" s="951"/>
      <c r="J34" s="951"/>
      <c r="K34" s="951"/>
      <c r="L34" s="951"/>
      <c r="M34" s="951"/>
      <c r="N34" s="951"/>
      <c r="O34" s="951"/>
      <c r="P34" s="951"/>
      <c r="Q34" s="951"/>
      <c r="R34" s="951"/>
      <c r="S34" s="951"/>
      <c r="T34" s="951"/>
      <c r="U34" s="951"/>
      <c r="V34" s="951"/>
      <c r="W34" s="951"/>
      <c r="X34" s="951"/>
      <c r="Y34" s="951"/>
      <c r="Z34" s="951"/>
      <c r="AA34" s="951"/>
      <c r="AB34" s="951"/>
      <c r="AC34" s="951"/>
      <c r="AD34" s="951"/>
      <c r="AE34" s="951"/>
      <c r="AF34" s="951"/>
      <c r="AG34" s="951"/>
      <c r="AH34" s="951"/>
    </row>
    <row r="35" spans="1:34" ht="32.25" hidden="1" thickBot="1" x14ac:dyDescent="0.3">
      <c r="A35" s="644" t="s">
        <v>8</v>
      </c>
      <c r="B35" s="484" t="s">
        <v>9</v>
      </c>
      <c r="C35" s="395" t="str">
        <f t="shared" ref="C35:AH35" si="114">C19</f>
        <v>JAN</v>
      </c>
      <c r="D35" s="627" t="str">
        <f t="shared" si="114"/>
        <v>%</v>
      </c>
      <c r="E35" s="395" t="str">
        <f t="shared" si="114"/>
        <v>FEV</v>
      </c>
      <c r="F35" s="627" t="str">
        <f t="shared" si="114"/>
        <v>%</v>
      </c>
      <c r="G35" s="395" t="str">
        <f t="shared" si="114"/>
        <v>MAR</v>
      </c>
      <c r="H35" s="627" t="str">
        <f t="shared" si="114"/>
        <v>%</v>
      </c>
      <c r="I35" s="396" t="str">
        <f t="shared" si="114"/>
        <v>Trimestre</v>
      </c>
      <c r="J35" s="628" t="str">
        <f t="shared" si="114"/>
        <v>%</v>
      </c>
      <c r="K35" s="395" t="str">
        <f t="shared" si="114"/>
        <v>ABR</v>
      </c>
      <c r="L35" s="627" t="str">
        <f t="shared" si="114"/>
        <v>%</v>
      </c>
      <c r="M35" s="395" t="str">
        <f t="shared" si="114"/>
        <v>MAI</v>
      </c>
      <c r="N35" s="627" t="str">
        <f t="shared" si="114"/>
        <v>%</v>
      </c>
      <c r="O35" s="395" t="str">
        <f t="shared" si="114"/>
        <v>JUN</v>
      </c>
      <c r="P35" s="627" t="str">
        <f t="shared" si="114"/>
        <v>%</v>
      </c>
      <c r="Q35" s="396" t="str">
        <f t="shared" si="114"/>
        <v>Trimestre</v>
      </c>
      <c r="R35" s="628" t="str">
        <f t="shared" si="114"/>
        <v>%</v>
      </c>
      <c r="S35" s="395" t="str">
        <f t="shared" si="114"/>
        <v>JUL</v>
      </c>
      <c r="T35" s="627" t="str">
        <f t="shared" si="114"/>
        <v>%</v>
      </c>
      <c r="U35" s="395" t="str">
        <f t="shared" si="114"/>
        <v>AGO</v>
      </c>
      <c r="V35" s="627" t="str">
        <f t="shared" si="114"/>
        <v>%</v>
      </c>
      <c r="W35" s="395" t="str">
        <f t="shared" si="114"/>
        <v>SET</v>
      </c>
      <c r="X35" s="627" t="str">
        <f t="shared" si="114"/>
        <v>%</v>
      </c>
      <c r="Y35" s="396" t="str">
        <f t="shared" si="114"/>
        <v>Trimestre</v>
      </c>
      <c r="Z35" s="628" t="str">
        <f t="shared" si="114"/>
        <v>%</v>
      </c>
      <c r="AA35" s="395" t="str">
        <f t="shared" si="114"/>
        <v>OUT</v>
      </c>
      <c r="AB35" s="627" t="str">
        <f t="shared" si="114"/>
        <v>%</v>
      </c>
      <c r="AC35" s="395" t="str">
        <f t="shared" si="114"/>
        <v>NOV</v>
      </c>
      <c r="AD35" s="627" t="str">
        <f t="shared" si="114"/>
        <v>%</v>
      </c>
      <c r="AE35" s="395" t="str">
        <f t="shared" si="114"/>
        <v>DEZ</v>
      </c>
      <c r="AF35" s="627" t="str">
        <f t="shared" si="114"/>
        <v>%</v>
      </c>
      <c r="AG35" s="396" t="str">
        <f t="shared" si="114"/>
        <v>Trimestre</v>
      </c>
      <c r="AH35" s="628" t="str">
        <f t="shared" si="114"/>
        <v>%</v>
      </c>
    </row>
    <row r="36" spans="1:34" ht="16.5" hidden="1" thickTop="1" x14ac:dyDescent="0.25">
      <c r="A36" s="394" t="s">
        <v>166</v>
      </c>
      <c r="B36" s="389">
        <v>7</v>
      </c>
      <c r="C36" s="390">
        <v>12</v>
      </c>
      <c r="D36" s="724">
        <f>((C36/$B36))-1</f>
        <v>0.71428571428571419</v>
      </c>
      <c r="E36" s="390">
        <v>12</v>
      </c>
      <c r="F36" s="724">
        <f t="shared" ref="F36:F38" si="115">((E36/$B36))-1</f>
        <v>0.71428571428571419</v>
      </c>
      <c r="G36" s="390">
        <v>0</v>
      </c>
      <c r="H36" s="724">
        <f t="shared" ref="H36:H38" si="116">((G36/$B36))-1</f>
        <v>-1</v>
      </c>
      <c r="I36" s="391">
        <f t="shared" ref="I36:I38" si="117">C36+E36+G36</f>
        <v>24</v>
      </c>
      <c r="J36" s="734">
        <f t="shared" ref="J36:J38" si="118">((I36/(3*$B36)))-1</f>
        <v>0.14285714285714279</v>
      </c>
      <c r="K36" s="390">
        <v>0</v>
      </c>
      <c r="L36" s="724">
        <f t="shared" ref="L36:L38" si="119">((K36/$B36))-1</f>
        <v>-1</v>
      </c>
      <c r="M36" s="390">
        <v>0</v>
      </c>
      <c r="N36" s="724">
        <f t="shared" ref="N36:N38" si="120">((M36/$B36))-1</f>
        <v>-1</v>
      </c>
      <c r="O36" s="390">
        <v>0</v>
      </c>
      <c r="P36" s="724">
        <f t="shared" ref="P36:P38" si="121">((O36/$B36))-1</f>
        <v>-1</v>
      </c>
      <c r="Q36" s="391">
        <f t="shared" ref="Q36:Q38" si="122">K36+M36+O36</f>
        <v>0</v>
      </c>
      <c r="R36" s="734">
        <f t="shared" ref="R36:R38" si="123">((Q36/(3*$B36)))-1</f>
        <v>-1</v>
      </c>
      <c r="S36" s="390">
        <v>0</v>
      </c>
      <c r="T36" s="724">
        <f>((S36/$B36))-1</f>
        <v>-1</v>
      </c>
      <c r="U36" s="390">
        <v>0</v>
      </c>
      <c r="V36" s="724">
        <f t="shared" ref="V36:V38" si="124">((U36/$B36))-1</f>
        <v>-1</v>
      </c>
      <c r="W36" s="390">
        <v>0</v>
      </c>
      <c r="X36" s="724">
        <f t="shared" ref="X36:X38" si="125">((W36/$B36))-1</f>
        <v>-1</v>
      </c>
      <c r="Y36" s="391">
        <f t="shared" ref="Y36:Y38" si="126">S36+U36+W36</f>
        <v>0</v>
      </c>
      <c r="Z36" s="734">
        <f t="shared" ref="Z36:Z38" si="127">((Y36/(3*$B36)))-1</f>
        <v>-1</v>
      </c>
      <c r="AA36" s="390">
        <v>0</v>
      </c>
      <c r="AB36" s="724">
        <f t="shared" ref="AB36:AB38" si="128">((AA36/$B36))-1</f>
        <v>-1</v>
      </c>
      <c r="AC36" s="390">
        <v>0</v>
      </c>
      <c r="AD36" s="724">
        <f t="shared" ref="AD36:AD38" si="129">((AC36/$B36))-1</f>
        <v>-1</v>
      </c>
      <c r="AE36" s="390">
        <v>0</v>
      </c>
      <c r="AF36" s="724">
        <f t="shared" ref="AF36:AF38" si="130">((AE36/$B36))-1</f>
        <v>-1</v>
      </c>
      <c r="AG36" s="391">
        <f t="shared" ref="AG36:AG38" si="131">AA36+AC36+AE36</f>
        <v>0</v>
      </c>
      <c r="AH36" s="734">
        <f t="shared" ref="AH36:AH38" si="132">((AG36/(3*$B36)))-1</f>
        <v>-1</v>
      </c>
    </row>
    <row r="37" spans="1:34" ht="16.5" hidden="1" thickBot="1" x14ac:dyDescent="0.3">
      <c r="A37" s="645" t="s">
        <v>157</v>
      </c>
      <c r="B37" s="485">
        <v>7</v>
      </c>
      <c r="C37" s="440">
        <v>12</v>
      </c>
      <c r="D37" s="725">
        <f t="shared" ref="D37:D38" si="133">((C37/$B37))-1</f>
        <v>0.71428571428571419</v>
      </c>
      <c r="E37" s="440">
        <v>12</v>
      </c>
      <c r="F37" s="725">
        <f t="shared" si="115"/>
        <v>0.71428571428571419</v>
      </c>
      <c r="G37" s="440">
        <v>0</v>
      </c>
      <c r="H37" s="725">
        <f t="shared" si="116"/>
        <v>-1</v>
      </c>
      <c r="I37" s="430">
        <f t="shared" si="117"/>
        <v>24</v>
      </c>
      <c r="J37" s="735">
        <f t="shared" si="118"/>
        <v>0.14285714285714279</v>
      </c>
      <c r="K37" s="440">
        <v>0</v>
      </c>
      <c r="L37" s="725">
        <f t="shared" si="119"/>
        <v>-1</v>
      </c>
      <c r="M37" s="440">
        <v>0</v>
      </c>
      <c r="N37" s="725">
        <f t="shared" si="120"/>
        <v>-1</v>
      </c>
      <c r="O37" s="440">
        <v>0</v>
      </c>
      <c r="P37" s="725">
        <f t="shared" si="121"/>
        <v>-1</v>
      </c>
      <c r="Q37" s="430">
        <f t="shared" si="122"/>
        <v>0</v>
      </c>
      <c r="R37" s="735">
        <f t="shared" si="123"/>
        <v>-1</v>
      </c>
      <c r="S37" s="440">
        <v>0</v>
      </c>
      <c r="T37" s="725">
        <f t="shared" ref="T37:T38" si="134">((S37/$B37))-1</f>
        <v>-1</v>
      </c>
      <c r="U37" s="440">
        <v>0</v>
      </c>
      <c r="V37" s="725">
        <f t="shared" si="124"/>
        <v>-1</v>
      </c>
      <c r="W37" s="440">
        <v>0</v>
      </c>
      <c r="X37" s="725">
        <f t="shared" si="125"/>
        <v>-1</v>
      </c>
      <c r="Y37" s="430">
        <f t="shared" si="126"/>
        <v>0</v>
      </c>
      <c r="Z37" s="735">
        <f t="shared" si="127"/>
        <v>-1</v>
      </c>
      <c r="AA37" s="440">
        <v>0</v>
      </c>
      <c r="AB37" s="725">
        <f t="shared" si="128"/>
        <v>-1</v>
      </c>
      <c r="AC37" s="440">
        <v>0</v>
      </c>
      <c r="AD37" s="725">
        <f t="shared" si="129"/>
        <v>-1</v>
      </c>
      <c r="AE37" s="440">
        <v>0</v>
      </c>
      <c r="AF37" s="725">
        <f t="shared" si="130"/>
        <v>-1</v>
      </c>
      <c r="AG37" s="430">
        <f t="shared" si="131"/>
        <v>0</v>
      </c>
      <c r="AH37" s="735">
        <f t="shared" si="132"/>
        <v>-1</v>
      </c>
    </row>
    <row r="38" spans="1:34" ht="16.5" hidden="1" thickBot="1" x14ac:dyDescent="0.3">
      <c r="A38" s="646" t="s">
        <v>2</v>
      </c>
      <c r="B38" s="402">
        <f>SUM(B36:B37)</f>
        <v>14</v>
      </c>
      <c r="C38" s="403">
        <f>SUM(C36:C37)</f>
        <v>24</v>
      </c>
      <c r="D38" s="744">
        <f t="shared" si="133"/>
        <v>0.71428571428571419</v>
      </c>
      <c r="E38" s="403">
        <f>SUM(E36:E37)</f>
        <v>24</v>
      </c>
      <c r="F38" s="744">
        <f t="shared" si="115"/>
        <v>0.71428571428571419</v>
      </c>
      <c r="G38" s="403">
        <f>SUM(G36:G37)</f>
        <v>0</v>
      </c>
      <c r="H38" s="744">
        <f t="shared" si="116"/>
        <v>-1</v>
      </c>
      <c r="I38" s="404">
        <f t="shared" si="117"/>
        <v>48</v>
      </c>
      <c r="J38" s="746">
        <f t="shared" si="118"/>
        <v>0.14285714285714279</v>
      </c>
      <c r="K38" s="403">
        <f>SUM(K36:K37)</f>
        <v>0</v>
      </c>
      <c r="L38" s="744">
        <f t="shared" si="119"/>
        <v>-1</v>
      </c>
      <c r="M38" s="403">
        <f>SUM(M36:M37)</f>
        <v>0</v>
      </c>
      <c r="N38" s="744">
        <f t="shared" si="120"/>
        <v>-1</v>
      </c>
      <c r="O38" s="403">
        <f>SUM(O36:O37)</f>
        <v>0</v>
      </c>
      <c r="P38" s="744">
        <f t="shared" si="121"/>
        <v>-1</v>
      </c>
      <c r="Q38" s="404">
        <f t="shared" si="122"/>
        <v>0</v>
      </c>
      <c r="R38" s="747">
        <f t="shared" si="123"/>
        <v>-1</v>
      </c>
      <c r="S38" s="403">
        <f>SUM(S36:S37)</f>
        <v>0</v>
      </c>
      <c r="T38" s="744">
        <f t="shared" si="134"/>
        <v>-1</v>
      </c>
      <c r="U38" s="403">
        <f>SUM(U36:U37)</f>
        <v>0</v>
      </c>
      <c r="V38" s="744">
        <f t="shared" si="124"/>
        <v>-1</v>
      </c>
      <c r="W38" s="403">
        <f>SUM(W36:W37)</f>
        <v>0</v>
      </c>
      <c r="X38" s="744">
        <f t="shared" si="125"/>
        <v>-1</v>
      </c>
      <c r="Y38" s="404">
        <f t="shared" si="126"/>
        <v>0</v>
      </c>
      <c r="Z38" s="746">
        <f t="shared" si="127"/>
        <v>-1</v>
      </c>
      <c r="AA38" s="403">
        <f>SUM(AA36:AA37)</f>
        <v>0</v>
      </c>
      <c r="AB38" s="744">
        <f t="shared" si="128"/>
        <v>-1</v>
      </c>
      <c r="AC38" s="403">
        <f>SUM(AC36:AC37)</f>
        <v>0</v>
      </c>
      <c r="AD38" s="744">
        <f t="shared" si="129"/>
        <v>-1</v>
      </c>
      <c r="AE38" s="403">
        <f>SUM(AE36:AE37)</f>
        <v>0</v>
      </c>
      <c r="AF38" s="744">
        <f t="shared" si="130"/>
        <v>-1</v>
      </c>
      <c r="AG38" s="404">
        <f t="shared" si="131"/>
        <v>0</v>
      </c>
      <c r="AH38" s="747">
        <f t="shared" si="132"/>
        <v>-1</v>
      </c>
    </row>
    <row r="39" spans="1:34" hidden="1" x14ac:dyDescent="0.25"/>
    <row r="40" spans="1:34" hidden="1" x14ac:dyDescent="0.25"/>
    <row r="41" spans="1:34" hidden="1" x14ac:dyDescent="0.25">
      <c r="A41" s="952" t="s">
        <v>351</v>
      </c>
      <c r="B41" s="951"/>
      <c r="C41" s="951"/>
      <c r="D41" s="951"/>
      <c r="E41" s="951"/>
      <c r="F41" s="951"/>
      <c r="G41" s="951"/>
      <c r="H41" s="951"/>
      <c r="I41" s="951"/>
      <c r="J41" s="951"/>
      <c r="K41" s="951"/>
      <c r="L41" s="951"/>
      <c r="M41" s="951"/>
      <c r="N41" s="951"/>
      <c r="O41" s="951"/>
      <c r="P41" s="951"/>
      <c r="Q41" s="951"/>
      <c r="R41" s="951"/>
      <c r="S41" s="951"/>
      <c r="T41" s="951"/>
      <c r="U41" s="951"/>
      <c r="V41" s="951"/>
      <c r="W41" s="951"/>
      <c r="X41" s="951"/>
      <c r="Y41" s="951"/>
      <c r="Z41" s="951"/>
      <c r="AA41" s="951"/>
      <c r="AB41" s="951"/>
      <c r="AC41" s="951"/>
      <c r="AD41" s="951"/>
      <c r="AE41" s="951"/>
      <c r="AF41" s="951"/>
      <c r="AG41" s="951"/>
      <c r="AH41" s="951"/>
    </row>
    <row r="42" spans="1:34" ht="32.25" hidden="1" thickBot="1" x14ac:dyDescent="0.3">
      <c r="A42" s="694" t="s">
        <v>8</v>
      </c>
      <c r="B42" s="465" t="s">
        <v>9</v>
      </c>
      <c r="C42" s="395" t="s">
        <v>301</v>
      </c>
      <c r="D42" s="627" t="s">
        <v>1</v>
      </c>
      <c r="E42" s="395" t="s">
        <v>302</v>
      </c>
      <c r="F42" s="627" t="s">
        <v>1</v>
      </c>
      <c r="G42" s="395" t="s">
        <v>303</v>
      </c>
      <c r="H42" s="627" t="s">
        <v>1</v>
      </c>
      <c r="I42" s="396" t="s">
        <v>138</v>
      </c>
      <c r="J42" s="628" t="s">
        <v>1</v>
      </c>
      <c r="K42" s="395" t="s">
        <v>304</v>
      </c>
      <c r="L42" s="627" t="s">
        <v>1</v>
      </c>
      <c r="M42" s="395" t="s">
        <v>305</v>
      </c>
      <c r="N42" s="627" t="s">
        <v>1</v>
      </c>
      <c r="O42" s="395" t="s">
        <v>306</v>
      </c>
      <c r="P42" s="627" t="s">
        <v>1</v>
      </c>
      <c r="Q42" s="396" t="s">
        <v>138</v>
      </c>
      <c r="R42" s="628" t="s">
        <v>1</v>
      </c>
      <c r="S42" s="395" t="s">
        <v>333</v>
      </c>
      <c r="T42" s="627" t="s">
        <v>1</v>
      </c>
      <c r="U42" s="395" t="s">
        <v>329</v>
      </c>
      <c r="V42" s="627" t="s">
        <v>1</v>
      </c>
      <c r="W42" s="395" t="s">
        <v>330</v>
      </c>
      <c r="X42" s="627" t="s">
        <v>1</v>
      </c>
      <c r="Y42" s="396" t="s">
        <v>138</v>
      </c>
      <c r="Z42" s="628" t="s">
        <v>1</v>
      </c>
      <c r="AA42" s="395" t="s">
        <v>331</v>
      </c>
      <c r="AB42" s="627" t="s">
        <v>1</v>
      </c>
      <c r="AC42" s="395" t="s">
        <v>332</v>
      </c>
      <c r="AD42" s="627" t="s">
        <v>1</v>
      </c>
      <c r="AE42" s="395" t="s">
        <v>334</v>
      </c>
      <c r="AF42" s="627" t="s">
        <v>1</v>
      </c>
      <c r="AG42" s="396" t="s">
        <v>138</v>
      </c>
      <c r="AH42" s="628" t="s">
        <v>1</v>
      </c>
    </row>
    <row r="43" spans="1:34" ht="16.5" hidden="1" thickTop="1" x14ac:dyDescent="0.25">
      <c r="A43" s="678" t="s">
        <v>150</v>
      </c>
      <c r="B43" s="408">
        <v>1</v>
      </c>
      <c r="C43" s="409">
        <v>1</v>
      </c>
      <c r="D43" s="813">
        <f t="shared" ref="D43:D50" si="135">((C43/$B43))-1</f>
        <v>0</v>
      </c>
      <c r="E43" s="409">
        <v>1</v>
      </c>
      <c r="F43" s="813">
        <f t="shared" ref="F43:F50" si="136">((E43/$B43))-1</f>
        <v>0</v>
      </c>
      <c r="G43" s="409">
        <v>0</v>
      </c>
      <c r="H43" s="813">
        <f t="shared" ref="H43:H50" si="137">((G43/$B43))-1</f>
        <v>-1</v>
      </c>
      <c r="I43" s="399">
        <f t="shared" ref="I43:I50" si="138">C43+E43+G43</f>
        <v>2</v>
      </c>
      <c r="J43" s="737">
        <f t="shared" ref="J43:J50" si="139">((I43/(3*$B43)))-1</f>
        <v>-0.33333333333333337</v>
      </c>
      <c r="K43" s="409">
        <v>0</v>
      </c>
      <c r="L43" s="727">
        <f t="shared" ref="L43:L50" si="140">((K43/$B43))-1</f>
        <v>-1</v>
      </c>
      <c r="M43" s="409">
        <v>0</v>
      </c>
      <c r="N43" s="813">
        <f t="shared" ref="N43:N50" si="141">((M43/$B43))-1</f>
        <v>-1</v>
      </c>
      <c r="O43" s="409">
        <v>0</v>
      </c>
      <c r="P43" s="813">
        <f t="shared" ref="P43:P50" si="142">((O43/$B43))-1</f>
        <v>-1</v>
      </c>
      <c r="Q43" s="399">
        <f>K43+M43+O43</f>
        <v>0</v>
      </c>
      <c r="R43" s="737">
        <f>((Q43/(3*$B43)))-1</f>
        <v>-1</v>
      </c>
      <c r="S43" s="409">
        <v>0</v>
      </c>
      <c r="T43" s="813">
        <f t="shared" ref="T43:T50" si="143">((S43/$B43))-1</f>
        <v>-1</v>
      </c>
      <c r="U43" s="409">
        <v>0</v>
      </c>
      <c r="V43" s="813">
        <f t="shared" ref="V43:V50" si="144">((U43/$B43))-1</f>
        <v>-1</v>
      </c>
      <c r="W43" s="409">
        <v>0</v>
      </c>
      <c r="X43" s="813">
        <f t="shared" ref="X43:X50" si="145">((W43/$B43))-1</f>
        <v>-1</v>
      </c>
      <c r="Y43" s="399">
        <f t="shared" ref="Y43:Y50" si="146">S43+U43+W43</f>
        <v>0</v>
      </c>
      <c r="Z43" s="737">
        <f t="shared" ref="Z43:Z50" si="147">((Y43/(3*$B43)))-1</f>
        <v>-1</v>
      </c>
      <c r="AA43" s="409">
        <v>0</v>
      </c>
      <c r="AB43" s="727">
        <f t="shared" ref="AB43:AB50" si="148">((AA43/$B43))-1</f>
        <v>-1</v>
      </c>
      <c r="AC43" s="409">
        <v>0</v>
      </c>
      <c r="AD43" s="813">
        <f t="shared" ref="AD43:AD50" si="149">((AC43/$B43))-1</f>
        <v>-1</v>
      </c>
      <c r="AE43" s="409">
        <v>0</v>
      </c>
      <c r="AF43" s="813">
        <f t="shared" ref="AF43:AF50" si="150">((AE43/$B43))-1</f>
        <v>-1</v>
      </c>
      <c r="AG43" s="399">
        <f>AA43+AC43+AE43</f>
        <v>0</v>
      </c>
      <c r="AH43" s="737">
        <f>((AG43/(3*$B43)))-1</f>
        <v>-1</v>
      </c>
    </row>
    <row r="44" spans="1:34" hidden="1" x14ac:dyDescent="0.25">
      <c r="A44" s="678" t="s">
        <v>198</v>
      </c>
      <c r="B44" s="408">
        <v>1</v>
      </c>
      <c r="C44" s="409">
        <v>1</v>
      </c>
      <c r="D44" s="813">
        <f t="shared" si="135"/>
        <v>0</v>
      </c>
      <c r="E44" s="409">
        <v>1</v>
      </c>
      <c r="F44" s="813">
        <f t="shared" si="136"/>
        <v>0</v>
      </c>
      <c r="G44" s="409">
        <v>0</v>
      </c>
      <c r="H44" s="813">
        <f t="shared" si="137"/>
        <v>-1</v>
      </c>
      <c r="I44" s="399">
        <f t="shared" si="138"/>
        <v>2</v>
      </c>
      <c r="J44" s="737">
        <f t="shared" si="139"/>
        <v>-0.33333333333333337</v>
      </c>
      <c r="K44" s="409">
        <v>0</v>
      </c>
      <c r="L44" s="727">
        <f t="shared" si="140"/>
        <v>-1</v>
      </c>
      <c r="M44" s="409">
        <v>0</v>
      </c>
      <c r="N44" s="813">
        <f t="shared" si="141"/>
        <v>-1</v>
      </c>
      <c r="O44" s="409">
        <v>0</v>
      </c>
      <c r="P44" s="813">
        <f t="shared" si="142"/>
        <v>-1</v>
      </c>
      <c r="Q44" s="399">
        <f t="shared" ref="Q44:Q49" si="151">K44+M44+O44</f>
        <v>0</v>
      </c>
      <c r="R44" s="737">
        <f t="shared" ref="R44:R49" si="152">((Q44/(3*$B44)))-1</f>
        <v>-1</v>
      </c>
      <c r="S44" s="409">
        <v>0</v>
      </c>
      <c r="T44" s="813">
        <f t="shared" si="143"/>
        <v>-1</v>
      </c>
      <c r="U44" s="409">
        <v>0</v>
      </c>
      <c r="V44" s="813">
        <f t="shared" si="144"/>
        <v>-1</v>
      </c>
      <c r="W44" s="409">
        <v>0</v>
      </c>
      <c r="X44" s="813">
        <f t="shared" si="145"/>
        <v>-1</v>
      </c>
      <c r="Y44" s="399">
        <f t="shared" si="146"/>
        <v>0</v>
      </c>
      <c r="Z44" s="737">
        <f t="shared" si="147"/>
        <v>-1</v>
      </c>
      <c r="AA44" s="409">
        <v>0</v>
      </c>
      <c r="AB44" s="727">
        <f t="shared" si="148"/>
        <v>-1</v>
      </c>
      <c r="AC44" s="409">
        <v>0</v>
      </c>
      <c r="AD44" s="813">
        <f t="shared" si="149"/>
        <v>-1</v>
      </c>
      <c r="AE44" s="409">
        <v>0</v>
      </c>
      <c r="AF44" s="813">
        <f t="shared" si="150"/>
        <v>-1</v>
      </c>
      <c r="AG44" s="399">
        <f t="shared" ref="AG44:AG49" si="153">AA44+AC44+AE44</f>
        <v>0</v>
      </c>
      <c r="AH44" s="737">
        <f t="shared" ref="AH44:AH49" si="154">((AG44/(3*$B44)))-1</f>
        <v>-1</v>
      </c>
    </row>
    <row r="45" spans="1:34" hidden="1" x14ac:dyDescent="0.25">
      <c r="A45" s="678" t="s">
        <v>14</v>
      </c>
      <c r="B45" s="408">
        <v>1</v>
      </c>
      <c r="C45" s="409">
        <v>1</v>
      </c>
      <c r="D45" s="813">
        <f t="shared" si="135"/>
        <v>0</v>
      </c>
      <c r="E45" s="409">
        <v>1</v>
      </c>
      <c r="F45" s="813">
        <f t="shared" si="136"/>
        <v>0</v>
      </c>
      <c r="G45" s="409">
        <v>0</v>
      </c>
      <c r="H45" s="813">
        <f t="shared" si="137"/>
        <v>-1</v>
      </c>
      <c r="I45" s="399">
        <f t="shared" si="138"/>
        <v>2</v>
      </c>
      <c r="J45" s="737">
        <f t="shared" si="139"/>
        <v>-0.33333333333333337</v>
      </c>
      <c r="K45" s="409">
        <v>0</v>
      </c>
      <c r="L45" s="727">
        <f t="shared" si="140"/>
        <v>-1</v>
      </c>
      <c r="M45" s="409">
        <v>0</v>
      </c>
      <c r="N45" s="813">
        <f t="shared" si="141"/>
        <v>-1</v>
      </c>
      <c r="O45" s="409">
        <v>0</v>
      </c>
      <c r="P45" s="813">
        <f t="shared" si="142"/>
        <v>-1</v>
      </c>
      <c r="Q45" s="399">
        <f t="shared" si="151"/>
        <v>0</v>
      </c>
      <c r="R45" s="737">
        <f t="shared" si="152"/>
        <v>-1</v>
      </c>
      <c r="S45" s="409">
        <v>0</v>
      </c>
      <c r="T45" s="813">
        <f t="shared" si="143"/>
        <v>-1</v>
      </c>
      <c r="U45" s="409">
        <v>0</v>
      </c>
      <c r="V45" s="813">
        <f t="shared" si="144"/>
        <v>-1</v>
      </c>
      <c r="W45" s="409">
        <v>0</v>
      </c>
      <c r="X45" s="813">
        <f t="shared" si="145"/>
        <v>-1</v>
      </c>
      <c r="Y45" s="399">
        <f t="shared" si="146"/>
        <v>0</v>
      </c>
      <c r="Z45" s="737">
        <f t="shared" si="147"/>
        <v>-1</v>
      </c>
      <c r="AA45" s="409">
        <v>0</v>
      </c>
      <c r="AB45" s="727">
        <f t="shared" si="148"/>
        <v>-1</v>
      </c>
      <c r="AC45" s="409">
        <v>0</v>
      </c>
      <c r="AD45" s="813">
        <f t="shared" si="149"/>
        <v>-1</v>
      </c>
      <c r="AE45" s="409">
        <v>0</v>
      </c>
      <c r="AF45" s="813">
        <f t="shared" si="150"/>
        <v>-1</v>
      </c>
      <c r="AG45" s="399">
        <f t="shared" si="153"/>
        <v>0</v>
      </c>
      <c r="AH45" s="737">
        <f t="shared" si="154"/>
        <v>-1</v>
      </c>
    </row>
    <row r="46" spans="1:34" hidden="1" x14ac:dyDescent="0.25">
      <c r="A46" s="678" t="s">
        <v>189</v>
      </c>
      <c r="B46" s="408">
        <v>1</v>
      </c>
      <c r="C46" s="409">
        <v>0</v>
      </c>
      <c r="D46" s="813">
        <f t="shared" si="135"/>
        <v>-1</v>
      </c>
      <c r="E46" s="409">
        <v>0</v>
      </c>
      <c r="F46" s="813">
        <f t="shared" si="136"/>
        <v>-1</v>
      </c>
      <c r="G46" s="409">
        <v>0</v>
      </c>
      <c r="H46" s="813">
        <f t="shared" si="137"/>
        <v>-1</v>
      </c>
      <c r="I46" s="399">
        <f t="shared" si="138"/>
        <v>0</v>
      </c>
      <c r="J46" s="737">
        <f t="shared" si="139"/>
        <v>-1</v>
      </c>
      <c r="K46" s="409">
        <v>0</v>
      </c>
      <c r="L46" s="727">
        <f t="shared" si="140"/>
        <v>-1</v>
      </c>
      <c r="M46" s="409">
        <v>0</v>
      </c>
      <c r="N46" s="813">
        <f t="shared" si="141"/>
        <v>-1</v>
      </c>
      <c r="O46" s="409">
        <v>0</v>
      </c>
      <c r="P46" s="813">
        <f t="shared" si="142"/>
        <v>-1</v>
      </c>
      <c r="Q46" s="399">
        <f t="shared" si="151"/>
        <v>0</v>
      </c>
      <c r="R46" s="737">
        <f t="shared" si="152"/>
        <v>-1</v>
      </c>
      <c r="S46" s="409">
        <v>0</v>
      </c>
      <c r="T46" s="813">
        <f t="shared" si="143"/>
        <v>-1</v>
      </c>
      <c r="U46" s="409">
        <v>0</v>
      </c>
      <c r="V46" s="813">
        <f t="shared" si="144"/>
        <v>-1</v>
      </c>
      <c r="W46" s="409">
        <v>0</v>
      </c>
      <c r="X46" s="813">
        <f t="shared" si="145"/>
        <v>-1</v>
      </c>
      <c r="Y46" s="399">
        <f t="shared" si="146"/>
        <v>0</v>
      </c>
      <c r="Z46" s="737">
        <f t="shared" si="147"/>
        <v>-1</v>
      </c>
      <c r="AA46" s="409">
        <v>0</v>
      </c>
      <c r="AB46" s="727">
        <f t="shared" si="148"/>
        <v>-1</v>
      </c>
      <c r="AC46" s="409">
        <v>0</v>
      </c>
      <c r="AD46" s="813">
        <f t="shared" si="149"/>
        <v>-1</v>
      </c>
      <c r="AE46" s="409">
        <v>0</v>
      </c>
      <c r="AF46" s="813">
        <f t="shared" si="150"/>
        <v>-1</v>
      </c>
      <c r="AG46" s="399">
        <f t="shared" si="153"/>
        <v>0</v>
      </c>
      <c r="AH46" s="737">
        <f t="shared" si="154"/>
        <v>-1</v>
      </c>
    </row>
    <row r="47" spans="1:34" hidden="1" x14ac:dyDescent="0.25">
      <c r="A47" s="695" t="s">
        <v>151</v>
      </c>
      <c r="B47" s="472">
        <v>1</v>
      </c>
      <c r="C47" s="468">
        <v>1</v>
      </c>
      <c r="D47" s="814">
        <f t="shared" si="135"/>
        <v>0</v>
      </c>
      <c r="E47" s="468">
        <v>1</v>
      </c>
      <c r="F47" s="814">
        <f t="shared" si="136"/>
        <v>0</v>
      </c>
      <c r="G47" s="468">
        <v>0</v>
      </c>
      <c r="H47" s="814">
        <f t="shared" si="137"/>
        <v>-1</v>
      </c>
      <c r="I47" s="534">
        <f t="shared" si="138"/>
        <v>2</v>
      </c>
      <c r="J47" s="767">
        <f t="shared" si="139"/>
        <v>-0.33333333333333337</v>
      </c>
      <c r="K47" s="468">
        <v>0</v>
      </c>
      <c r="L47" s="769">
        <f t="shared" si="140"/>
        <v>-1</v>
      </c>
      <c r="M47" s="468">
        <v>0</v>
      </c>
      <c r="N47" s="814">
        <f t="shared" si="141"/>
        <v>-1</v>
      </c>
      <c r="O47" s="468">
        <v>0</v>
      </c>
      <c r="P47" s="814">
        <f t="shared" si="142"/>
        <v>-1</v>
      </c>
      <c r="Q47" s="534">
        <f t="shared" si="151"/>
        <v>0</v>
      </c>
      <c r="R47" s="767">
        <f t="shared" si="152"/>
        <v>-1</v>
      </c>
      <c r="S47" s="468">
        <v>0</v>
      </c>
      <c r="T47" s="814">
        <f t="shared" si="143"/>
        <v>-1</v>
      </c>
      <c r="U47" s="468">
        <v>0</v>
      </c>
      <c r="V47" s="814">
        <f t="shared" si="144"/>
        <v>-1</v>
      </c>
      <c r="W47" s="468">
        <v>0</v>
      </c>
      <c r="X47" s="814">
        <f t="shared" si="145"/>
        <v>-1</v>
      </c>
      <c r="Y47" s="534">
        <f t="shared" si="146"/>
        <v>0</v>
      </c>
      <c r="Z47" s="767">
        <f t="shared" si="147"/>
        <v>-1</v>
      </c>
      <c r="AA47" s="468">
        <v>0</v>
      </c>
      <c r="AB47" s="769">
        <f t="shared" si="148"/>
        <v>-1</v>
      </c>
      <c r="AC47" s="468">
        <v>0</v>
      </c>
      <c r="AD47" s="814">
        <f t="shared" si="149"/>
        <v>-1</v>
      </c>
      <c r="AE47" s="468">
        <v>0</v>
      </c>
      <c r="AF47" s="814">
        <f t="shared" si="150"/>
        <v>-1</v>
      </c>
      <c r="AG47" s="534">
        <f t="shared" si="153"/>
        <v>0</v>
      </c>
      <c r="AH47" s="767">
        <f t="shared" si="154"/>
        <v>-1</v>
      </c>
    </row>
    <row r="48" spans="1:34" hidden="1" x14ac:dyDescent="0.25">
      <c r="A48" s="394" t="s">
        <v>251</v>
      </c>
      <c r="B48" s="389">
        <v>1</v>
      </c>
      <c r="C48" s="390">
        <v>1</v>
      </c>
      <c r="D48" s="724">
        <f t="shared" si="135"/>
        <v>0</v>
      </c>
      <c r="E48" s="390">
        <v>1</v>
      </c>
      <c r="F48" s="724">
        <f t="shared" si="136"/>
        <v>0</v>
      </c>
      <c r="G48" s="390">
        <v>0</v>
      </c>
      <c r="H48" s="724">
        <f t="shared" si="137"/>
        <v>-1</v>
      </c>
      <c r="I48" s="391">
        <f t="shared" si="138"/>
        <v>2</v>
      </c>
      <c r="J48" s="734">
        <f t="shared" si="139"/>
        <v>-0.33333333333333337</v>
      </c>
      <c r="K48" s="390">
        <v>0</v>
      </c>
      <c r="L48" s="724">
        <f t="shared" si="140"/>
        <v>-1</v>
      </c>
      <c r="M48" s="390">
        <v>0</v>
      </c>
      <c r="N48" s="724">
        <f t="shared" si="141"/>
        <v>-1</v>
      </c>
      <c r="O48" s="390">
        <v>0</v>
      </c>
      <c r="P48" s="724">
        <f t="shared" si="142"/>
        <v>-1</v>
      </c>
      <c r="Q48" s="391">
        <f t="shared" si="151"/>
        <v>0</v>
      </c>
      <c r="R48" s="734">
        <f t="shared" si="152"/>
        <v>-1</v>
      </c>
      <c r="S48" s="390">
        <v>0</v>
      </c>
      <c r="T48" s="724">
        <f t="shared" si="143"/>
        <v>-1</v>
      </c>
      <c r="U48" s="390">
        <v>0</v>
      </c>
      <c r="V48" s="724">
        <f t="shared" si="144"/>
        <v>-1</v>
      </c>
      <c r="W48" s="390">
        <v>0</v>
      </c>
      <c r="X48" s="724">
        <f t="shared" si="145"/>
        <v>-1</v>
      </c>
      <c r="Y48" s="391">
        <f t="shared" si="146"/>
        <v>0</v>
      </c>
      <c r="Z48" s="734">
        <f t="shared" si="147"/>
        <v>-1</v>
      </c>
      <c r="AA48" s="390">
        <v>0</v>
      </c>
      <c r="AB48" s="724">
        <f t="shared" si="148"/>
        <v>-1</v>
      </c>
      <c r="AC48" s="390">
        <v>0</v>
      </c>
      <c r="AD48" s="724">
        <f t="shared" si="149"/>
        <v>-1</v>
      </c>
      <c r="AE48" s="390">
        <v>0</v>
      </c>
      <c r="AF48" s="724">
        <f t="shared" si="150"/>
        <v>-1</v>
      </c>
      <c r="AG48" s="391">
        <f t="shared" si="153"/>
        <v>0</v>
      </c>
      <c r="AH48" s="734">
        <f t="shared" si="154"/>
        <v>-1</v>
      </c>
    </row>
    <row r="49" spans="1:34" hidden="1" x14ac:dyDescent="0.25">
      <c r="A49" s="394" t="s">
        <v>172</v>
      </c>
      <c r="B49" s="389">
        <v>2</v>
      </c>
      <c r="C49" s="390">
        <v>2</v>
      </c>
      <c r="D49" s="724">
        <f t="shared" si="135"/>
        <v>0</v>
      </c>
      <c r="E49" s="390">
        <v>2</v>
      </c>
      <c r="F49" s="724">
        <f t="shared" si="136"/>
        <v>0</v>
      </c>
      <c r="G49" s="390">
        <v>0</v>
      </c>
      <c r="H49" s="724">
        <f t="shared" si="137"/>
        <v>-1</v>
      </c>
      <c r="I49" s="391">
        <f t="shared" si="138"/>
        <v>4</v>
      </c>
      <c r="J49" s="734">
        <f t="shared" si="139"/>
        <v>-0.33333333333333337</v>
      </c>
      <c r="K49" s="390">
        <v>0</v>
      </c>
      <c r="L49" s="724">
        <f t="shared" si="140"/>
        <v>-1</v>
      </c>
      <c r="M49" s="390">
        <v>0</v>
      </c>
      <c r="N49" s="724">
        <f t="shared" si="141"/>
        <v>-1</v>
      </c>
      <c r="O49" s="390">
        <v>0</v>
      </c>
      <c r="P49" s="724">
        <f t="shared" si="142"/>
        <v>-1</v>
      </c>
      <c r="Q49" s="391">
        <f t="shared" si="151"/>
        <v>0</v>
      </c>
      <c r="R49" s="734">
        <f t="shared" si="152"/>
        <v>-1</v>
      </c>
      <c r="S49" s="390">
        <v>0</v>
      </c>
      <c r="T49" s="724">
        <f t="shared" si="143"/>
        <v>-1</v>
      </c>
      <c r="U49" s="390">
        <v>0</v>
      </c>
      <c r="V49" s="724">
        <f t="shared" si="144"/>
        <v>-1</v>
      </c>
      <c r="W49" s="390">
        <v>0</v>
      </c>
      <c r="X49" s="724">
        <f t="shared" si="145"/>
        <v>-1</v>
      </c>
      <c r="Y49" s="391">
        <f t="shared" si="146"/>
        <v>0</v>
      </c>
      <c r="Z49" s="734">
        <f t="shared" si="147"/>
        <v>-1</v>
      </c>
      <c r="AA49" s="390">
        <v>0</v>
      </c>
      <c r="AB49" s="724">
        <f t="shared" si="148"/>
        <v>-1</v>
      </c>
      <c r="AC49" s="390">
        <v>0</v>
      </c>
      <c r="AD49" s="724">
        <f t="shared" si="149"/>
        <v>-1</v>
      </c>
      <c r="AE49" s="390">
        <v>0</v>
      </c>
      <c r="AF49" s="724">
        <f t="shared" si="150"/>
        <v>-1</v>
      </c>
      <c r="AG49" s="391">
        <f t="shared" si="153"/>
        <v>0</v>
      </c>
      <c r="AH49" s="734">
        <f t="shared" si="154"/>
        <v>-1</v>
      </c>
    </row>
    <row r="50" spans="1:34" ht="16.5" hidden="1" thickBot="1" x14ac:dyDescent="0.3">
      <c r="A50" s="637" t="s">
        <v>2</v>
      </c>
      <c r="B50" s="464">
        <f>SUM(B43:B49)</f>
        <v>8</v>
      </c>
      <c r="C50" s="455">
        <f>SUM(C43:C49)</f>
        <v>7</v>
      </c>
      <c r="D50" s="726">
        <f t="shared" si="135"/>
        <v>-0.125</v>
      </c>
      <c r="E50" s="455">
        <f>SUM(E43:E49)</f>
        <v>7</v>
      </c>
      <c r="F50" s="726">
        <f t="shared" si="136"/>
        <v>-0.125</v>
      </c>
      <c r="G50" s="455">
        <f>SUM(G43:G49)</f>
        <v>0</v>
      </c>
      <c r="H50" s="726">
        <f t="shared" si="137"/>
        <v>-1</v>
      </c>
      <c r="I50" s="424">
        <f t="shared" si="138"/>
        <v>14</v>
      </c>
      <c r="J50" s="753">
        <f t="shared" si="139"/>
        <v>-0.41666666666666663</v>
      </c>
      <c r="K50" s="455">
        <v>8</v>
      </c>
      <c r="L50" s="726">
        <f t="shared" si="140"/>
        <v>0</v>
      </c>
      <c r="M50" s="455">
        <f>SUM(M43:M49)</f>
        <v>0</v>
      </c>
      <c r="N50" s="726">
        <f t="shared" si="141"/>
        <v>-1</v>
      </c>
      <c r="O50" s="455">
        <f>SUM(O43:O49)</f>
        <v>0</v>
      </c>
      <c r="P50" s="726">
        <f t="shared" si="142"/>
        <v>-1</v>
      </c>
      <c r="Q50" s="424">
        <f>K50+M50+O50</f>
        <v>8</v>
      </c>
      <c r="R50" s="783">
        <f>((Q50/(3*$B50)))-1</f>
        <v>-0.66666666666666674</v>
      </c>
      <c r="S50" s="455">
        <f>SUM(S43:S49)</f>
        <v>0</v>
      </c>
      <c r="T50" s="726">
        <f t="shared" si="143"/>
        <v>-1</v>
      </c>
      <c r="U50" s="455">
        <f>SUM(U43:U48)</f>
        <v>0</v>
      </c>
      <c r="V50" s="726">
        <f t="shared" si="144"/>
        <v>-1</v>
      </c>
      <c r="W50" s="455">
        <f>SUM(W43:W49)</f>
        <v>0</v>
      </c>
      <c r="X50" s="726">
        <f t="shared" si="145"/>
        <v>-1</v>
      </c>
      <c r="Y50" s="424">
        <f t="shared" si="146"/>
        <v>0</v>
      </c>
      <c r="Z50" s="753">
        <f t="shared" si="147"/>
        <v>-1</v>
      </c>
      <c r="AA50" s="455">
        <v>8</v>
      </c>
      <c r="AB50" s="726">
        <f t="shared" si="148"/>
        <v>0</v>
      </c>
      <c r="AC50" s="455">
        <f>SUM(AC43:AC49)</f>
        <v>0</v>
      </c>
      <c r="AD50" s="726">
        <f t="shared" si="149"/>
        <v>-1</v>
      </c>
      <c r="AE50" s="455">
        <f>SUM(AE43:AE48)</f>
        <v>0</v>
      </c>
      <c r="AF50" s="726">
        <f t="shared" si="150"/>
        <v>-1</v>
      </c>
      <c r="AG50" s="424">
        <f>AA50+AC50+AE50</f>
        <v>8</v>
      </c>
      <c r="AH50" s="783">
        <f>((AG50/(3*$B50)))-1</f>
        <v>-0.66666666666666674</v>
      </c>
    </row>
  </sheetData>
  <mergeCells count="6">
    <mergeCell ref="A41:AH41"/>
    <mergeCell ref="A2:R2"/>
    <mergeCell ref="A3:R3"/>
    <mergeCell ref="A34:AH34"/>
    <mergeCell ref="A18:AH18"/>
    <mergeCell ref="A5:AH5"/>
  </mergeCells>
  <pageMargins left="0.23622047244094491" right="0.23622047244094491" top="0.35433070866141736" bottom="0.59055118110236227" header="0.31496062992125984" footer="0.31496062992125984"/>
  <pageSetup paperSize="9" scale="54" orientation="landscape" r:id="rId1"/>
  <headerFooter>
    <oddFooter>&amp;L&amp;12Fonte: Sistema WEBSAASS / SMS&amp;RPag.  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  <pageSetUpPr fitToPage="1"/>
  </sheetPr>
  <dimension ref="A2:AH23"/>
  <sheetViews>
    <sheetView showGridLines="0" zoomScale="90" zoomScaleNormal="90" workbookViewId="0">
      <pane xSplit="1" topLeftCell="B1" activePane="topRight" state="frozen"/>
      <selection activeCell="B1" sqref="B1"/>
      <selection pane="topRight" activeCell="B1" sqref="B1"/>
    </sheetView>
  </sheetViews>
  <sheetFormatPr defaultRowHeight="15" x14ac:dyDescent="0.25"/>
  <cols>
    <col min="1" max="1" width="27.85546875" style="553" customWidth="1"/>
    <col min="2" max="3" width="9.140625" style="542"/>
    <col min="4" max="4" width="8.5703125" style="807" hidden="1" customWidth="1"/>
    <col min="5" max="5" width="9.140625" style="542"/>
    <col min="6" max="6" width="8.5703125" style="807" hidden="1" customWidth="1"/>
    <col min="7" max="7" width="9.140625" style="542"/>
    <col min="8" max="8" width="9.28515625" style="807" hidden="1" customWidth="1"/>
    <col min="9" max="9" width="11.42578125" style="542" customWidth="1"/>
    <col min="10" max="10" width="8.5703125" style="807" hidden="1" customWidth="1"/>
    <col min="11" max="11" width="9.140625" style="542"/>
    <col min="12" max="12" width="9.28515625" style="807" hidden="1" customWidth="1"/>
    <col min="13" max="13" width="9.140625" style="542"/>
    <col min="14" max="14" width="9.28515625" style="807" hidden="1" customWidth="1"/>
    <col min="15" max="15" width="9.140625" style="542"/>
    <col min="16" max="16" width="9.28515625" style="807" hidden="1" customWidth="1"/>
    <col min="17" max="17" width="11.42578125" style="542" customWidth="1"/>
    <col min="18" max="18" width="9.28515625" style="807" hidden="1" customWidth="1"/>
    <col min="19" max="19" width="9.140625" style="542"/>
    <col min="20" max="20" width="9.28515625" style="807" hidden="1" customWidth="1"/>
    <col min="21" max="21" width="9.140625" style="542"/>
    <col min="22" max="22" width="9.28515625" style="807" hidden="1" customWidth="1"/>
    <col min="23" max="23" width="9.140625" style="542"/>
    <col min="24" max="24" width="9.28515625" style="807" hidden="1" customWidth="1"/>
    <col min="25" max="25" width="11.42578125" style="542" customWidth="1"/>
    <col min="26" max="26" width="9.28515625" style="807" hidden="1" customWidth="1"/>
    <col min="27" max="27" width="9.140625" style="542"/>
    <col min="28" max="28" width="9.28515625" style="807" hidden="1" customWidth="1"/>
    <col min="29" max="29" width="9.140625" style="542"/>
    <col min="30" max="30" width="9.28515625" style="807" hidden="1" customWidth="1"/>
    <col min="31" max="31" width="9.140625" style="542"/>
    <col min="32" max="32" width="9.28515625" style="807" hidden="1" customWidth="1"/>
    <col min="33" max="33" width="11.42578125" style="542" customWidth="1"/>
    <col min="34" max="34" width="9.28515625" style="807" hidden="1" customWidth="1"/>
  </cols>
  <sheetData>
    <row r="2" spans="1:34" ht="15.75" x14ac:dyDescent="0.25">
      <c r="A2" s="949" t="s">
        <v>396</v>
      </c>
      <c r="B2" s="949"/>
      <c r="C2" s="949"/>
      <c r="D2" s="949"/>
      <c r="E2" s="949"/>
      <c r="F2" s="949"/>
      <c r="G2" s="949"/>
      <c r="H2" s="949"/>
      <c r="I2" s="949"/>
      <c r="J2" s="949"/>
      <c r="K2" s="949"/>
      <c r="L2" s="949"/>
      <c r="M2" s="949"/>
      <c r="N2" s="949"/>
      <c r="O2" s="949"/>
      <c r="P2" s="949"/>
      <c r="Q2" s="949"/>
      <c r="R2" s="949"/>
    </row>
    <row r="3" spans="1:34" ht="15.75" x14ac:dyDescent="0.25">
      <c r="A3" s="949" t="s">
        <v>133</v>
      </c>
      <c r="B3" s="949"/>
      <c r="C3" s="949"/>
      <c r="D3" s="949"/>
      <c r="E3" s="949"/>
      <c r="F3" s="949"/>
      <c r="G3" s="949"/>
      <c r="H3" s="949"/>
      <c r="I3" s="949"/>
      <c r="J3" s="949"/>
      <c r="K3" s="949"/>
      <c r="L3" s="949"/>
      <c r="M3" s="949"/>
      <c r="N3" s="949"/>
      <c r="O3" s="949"/>
      <c r="P3" s="949"/>
      <c r="Q3" s="949"/>
      <c r="R3" s="949"/>
    </row>
    <row r="5" spans="1:34" ht="16.5" thickBot="1" x14ac:dyDescent="0.3">
      <c r="A5" s="964" t="s">
        <v>423</v>
      </c>
      <c r="B5" s="965"/>
      <c r="C5" s="965"/>
      <c r="D5" s="965"/>
      <c r="E5" s="965"/>
      <c r="F5" s="965"/>
      <c r="G5" s="965"/>
      <c r="H5" s="965"/>
      <c r="I5" s="965"/>
      <c r="J5" s="965"/>
      <c r="K5" s="965"/>
      <c r="L5" s="965"/>
      <c r="M5" s="965"/>
      <c r="N5" s="965"/>
      <c r="O5" s="965"/>
      <c r="P5" s="965"/>
      <c r="Q5" s="965"/>
      <c r="R5" s="965"/>
      <c r="S5" s="965"/>
      <c r="T5" s="965"/>
      <c r="U5" s="965"/>
      <c r="V5" s="965"/>
      <c r="W5" s="965"/>
      <c r="X5" s="965"/>
      <c r="Y5" s="965"/>
      <c r="Z5" s="965"/>
      <c r="AA5" s="965"/>
      <c r="AB5" s="965"/>
      <c r="AC5" s="965"/>
      <c r="AD5" s="965"/>
      <c r="AE5" s="965"/>
      <c r="AF5" s="965"/>
      <c r="AG5" s="965"/>
      <c r="AH5" s="965"/>
    </row>
    <row r="6" spans="1:34" s="650" customFormat="1" ht="25.5" x14ac:dyDescent="0.2">
      <c r="A6" s="666" t="s">
        <v>8</v>
      </c>
      <c r="B6" s="654" t="s">
        <v>9</v>
      </c>
      <c r="C6" s="667" t="str">
        <f>'UBS Vila Dalva'!C6</f>
        <v>JAN</v>
      </c>
      <c r="D6" s="754" t="str">
        <f>'UBS Vila Dalva'!D6</f>
        <v>%</v>
      </c>
      <c r="E6" s="667" t="str">
        <f>'UBS Vila Dalva'!E6</f>
        <v>FEV</v>
      </c>
      <c r="F6" s="754" t="str">
        <f>'UBS Vila Dalva'!F6</f>
        <v>%</v>
      </c>
      <c r="G6" s="667" t="str">
        <f>'UBS Vila Dalva'!G6</f>
        <v>MAR</v>
      </c>
      <c r="H6" s="754" t="str">
        <f>'UBS Vila Dalva'!H6</f>
        <v>%</v>
      </c>
      <c r="I6" s="668" t="str">
        <f>'UBS Vila Dalva'!I6</f>
        <v>Trimestre</v>
      </c>
      <c r="J6" s="757" t="str">
        <f>'UBS Vila Dalva'!J6</f>
        <v>%</v>
      </c>
      <c r="K6" s="667" t="str">
        <f>'UBS Vila Dalva'!K6</f>
        <v>ABR</v>
      </c>
      <c r="L6" s="754" t="str">
        <f>'UBS Vila Dalva'!L6</f>
        <v>%</v>
      </c>
      <c r="M6" s="667" t="str">
        <f>'UBS Vila Dalva'!M6</f>
        <v>MAI</v>
      </c>
      <c r="N6" s="754" t="str">
        <f>'UBS Vila Dalva'!N6</f>
        <v>%</v>
      </c>
      <c r="O6" s="667" t="str">
        <f>'UBS Vila Dalva'!O6</f>
        <v>JUN</v>
      </c>
      <c r="P6" s="754" t="str">
        <f>'UBS Vila Dalva'!P6</f>
        <v>%</v>
      </c>
      <c r="Q6" s="668" t="str">
        <f>'UBS Vila Dalva'!Q6</f>
        <v>Trimestre</v>
      </c>
      <c r="R6" s="761" t="str">
        <f>'UBS Vila Dalva'!R6</f>
        <v>%</v>
      </c>
      <c r="S6" s="667" t="str">
        <f>'UBS Vila Dalva'!S6</f>
        <v>JUL</v>
      </c>
      <c r="T6" s="754" t="str">
        <f>'UBS Vila Dalva'!T6</f>
        <v>%</v>
      </c>
      <c r="U6" s="667" t="str">
        <f>'UBS Vila Dalva'!U6</f>
        <v>AGO</v>
      </c>
      <c r="V6" s="754" t="str">
        <f>'UBS Vila Dalva'!V6</f>
        <v>%</v>
      </c>
      <c r="W6" s="667" t="str">
        <f>'UBS Vila Dalva'!W6</f>
        <v>SET</v>
      </c>
      <c r="X6" s="754" t="str">
        <f>'UBS Vila Dalva'!X6</f>
        <v>%</v>
      </c>
      <c r="Y6" s="668" t="str">
        <f>'UBS Vila Dalva'!Y6</f>
        <v>Trimestre</v>
      </c>
      <c r="Z6" s="757" t="str">
        <f>'UBS Vila Dalva'!Z6</f>
        <v>%</v>
      </c>
      <c r="AA6" s="667" t="str">
        <f>'UBS Vila Dalva'!AA6</f>
        <v>OUT</v>
      </c>
      <c r="AB6" s="754" t="str">
        <f>'UBS Vila Dalva'!AB6</f>
        <v>%</v>
      </c>
      <c r="AC6" s="667" t="str">
        <f>'UBS Vila Dalva'!AC6</f>
        <v>NOV</v>
      </c>
      <c r="AD6" s="754" t="str">
        <f>'UBS Vila Dalva'!AD6</f>
        <v>%</v>
      </c>
      <c r="AE6" s="667" t="str">
        <f>'UBS Vila Dalva'!AE6</f>
        <v>DEZ</v>
      </c>
      <c r="AF6" s="754" t="str">
        <f>'UBS Vila Dalva'!AF6</f>
        <v>%</v>
      </c>
      <c r="AG6" s="668" t="str">
        <f>'UBS Vila Dalva'!AG6</f>
        <v>Trimestre</v>
      </c>
      <c r="AH6" s="761" t="str">
        <f>'UBS Vila Dalva'!AH6</f>
        <v>%</v>
      </c>
    </row>
    <row r="7" spans="1:34" x14ac:dyDescent="0.25">
      <c r="A7" s="839" t="s">
        <v>282</v>
      </c>
      <c r="B7" s="197" t="s">
        <v>422</v>
      </c>
      <c r="C7" s="841">
        <v>8608</v>
      </c>
      <c r="D7" s="724" t="e">
        <f>((C7/$B7))-1</f>
        <v>#VALUE!</v>
      </c>
      <c r="E7" s="841">
        <v>8165</v>
      </c>
      <c r="F7" s="724" t="e">
        <f>((E7/$B7))-1</f>
        <v>#VALUE!</v>
      </c>
      <c r="G7" s="841">
        <v>10100</v>
      </c>
      <c r="H7" s="724" t="e">
        <f>((G7/$B7))-1</f>
        <v>#VALUE!</v>
      </c>
      <c r="I7" s="842">
        <f>C7+E7+G7</f>
        <v>26873</v>
      </c>
      <c r="J7" s="734" t="e">
        <f>((I7/(3*$B7)))-1</f>
        <v>#VALUE!</v>
      </c>
      <c r="K7" s="841">
        <v>10235</v>
      </c>
      <c r="L7" s="724" t="e">
        <f>((K7/$B7))-1</f>
        <v>#VALUE!</v>
      </c>
      <c r="M7" s="841">
        <v>11422</v>
      </c>
      <c r="N7" s="724" t="e">
        <f>((M7/$B7))-1</f>
        <v>#VALUE!</v>
      </c>
      <c r="O7" s="841">
        <v>11379</v>
      </c>
      <c r="P7" s="724" t="e">
        <f>((O7/$B7))-1</f>
        <v>#VALUE!</v>
      </c>
      <c r="Q7" s="842">
        <f>K7+M7+O7</f>
        <v>33036</v>
      </c>
      <c r="R7" s="762" t="e">
        <f>((Q7/(3*$B7)))-1</f>
        <v>#VALUE!</v>
      </c>
      <c r="S7" s="841">
        <v>0</v>
      </c>
      <c r="T7" s="724" t="e">
        <f>((S7/$B7))-1</f>
        <v>#VALUE!</v>
      </c>
      <c r="U7" s="841">
        <v>0</v>
      </c>
      <c r="V7" s="724" t="e">
        <f>((U7/$B7))-1</f>
        <v>#VALUE!</v>
      </c>
      <c r="W7" s="841">
        <v>0</v>
      </c>
      <c r="X7" s="724" t="e">
        <f>((W7/$B7))-1</f>
        <v>#VALUE!</v>
      </c>
      <c r="Y7" s="842">
        <f>S7+U7+W7</f>
        <v>0</v>
      </c>
      <c r="Z7" s="734" t="e">
        <f>((Y7/(3*$B7)))-1</f>
        <v>#VALUE!</v>
      </c>
      <c r="AA7" s="841">
        <v>0</v>
      </c>
      <c r="AB7" s="724" t="e">
        <f>((AA7/$B7))-1</f>
        <v>#VALUE!</v>
      </c>
      <c r="AC7" s="841">
        <v>0</v>
      </c>
      <c r="AD7" s="724" t="e">
        <f>((AC7/$B7))-1</f>
        <v>#VALUE!</v>
      </c>
      <c r="AE7" s="841">
        <v>0</v>
      </c>
      <c r="AF7" s="724" t="e">
        <f>((AE7/$B7))-1</f>
        <v>#VALUE!</v>
      </c>
      <c r="AG7" s="842">
        <f>AA7+AC7+AE7</f>
        <v>0</v>
      </c>
      <c r="AH7" s="762" t="e">
        <f>((AG7/(3*$B7)))-1</f>
        <v>#VALUE!</v>
      </c>
    </row>
    <row r="8" spans="1:34" ht="28.5" x14ac:dyDescent="0.25">
      <c r="A8" s="839" t="s">
        <v>283</v>
      </c>
      <c r="B8" s="859" t="s">
        <v>422</v>
      </c>
      <c r="C8" s="841">
        <v>336</v>
      </c>
      <c r="D8" s="724" t="e">
        <f t="shared" ref="D8:D10" si="0">((C8/$B8))-1</f>
        <v>#VALUE!</v>
      </c>
      <c r="E8" s="841">
        <v>358</v>
      </c>
      <c r="F8" s="724" t="e">
        <f t="shared" ref="F8:F10" si="1">((E8/$B8))-1</f>
        <v>#VALUE!</v>
      </c>
      <c r="G8" s="841">
        <v>377</v>
      </c>
      <c r="H8" s="724" t="e">
        <f t="shared" ref="H8:H10" si="2">((G8/$B8))-1</f>
        <v>#VALUE!</v>
      </c>
      <c r="I8" s="842">
        <f t="shared" ref="I8:I10" si="3">C8+E8+G8</f>
        <v>1071</v>
      </c>
      <c r="J8" s="734" t="e">
        <f t="shared" ref="J8:J10" si="4">((I8/(3*$B8)))-1</f>
        <v>#VALUE!</v>
      </c>
      <c r="K8" s="841">
        <v>388</v>
      </c>
      <c r="L8" s="724" t="e">
        <f t="shared" ref="L8:L10" si="5">((K8/$B8))-1</f>
        <v>#VALUE!</v>
      </c>
      <c r="M8" s="841">
        <v>390</v>
      </c>
      <c r="N8" s="724" t="e">
        <f t="shared" ref="N8:N10" si="6">((M8/$B8))-1</f>
        <v>#VALUE!</v>
      </c>
      <c r="O8" s="841">
        <v>283</v>
      </c>
      <c r="P8" s="724" t="e">
        <f t="shared" ref="P8:P10" si="7">((O8/$B8))-1</f>
        <v>#VALUE!</v>
      </c>
      <c r="Q8" s="842">
        <f t="shared" ref="Q8" si="8">K8+M8+O8</f>
        <v>1061</v>
      </c>
      <c r="R8" s="762" t="e">
        <f t="shared" ref="R8" si="9">((Q8/(3*$B8)))-1</f>
        <v>#VALUE!</v>
      </c>
      <c r="S8" s="841">
        <v>0</v>
      </c>
      <c r="T8" s="724" t="e">
        <f t="shared" ref="T8:T10" si="10">((S8/$B8))-1</f>
        <v>#VALUE!</v>
      </c>
      <c r="U8" s="841">
        <v>0</v>
      </c>
      <c r="V8" s="724" t="e">
        <f t="shared" ref="V8:V10" si="11">((U8/$B8))-1</f>
        <v>#VALUE!</v>
      </c>
      <c r="W8" s="841">
        <v>0</v>
      </c>
      <c r="X8" s="724" t="e">
        <f t="shared" ref="X8:X10" si="12">((W8/$B8))-1</f>
        <v>#VALUE!</v>
      </c>
      <c r="Y8" s="842">
        <f t="shared" ref="Y8:Y10" si="13">S8+U8+W8</f>
        <v>0</v>
      </c>
      <c r="Z8" s="734" t="e">
        <f t="shared" ref="Z8:Z10" si="14">((Y8/(3*$B8)))-1</f>
        <v>#VALUE!</v>
      </c>
      <c r="AA8" s="841">
        <v>0</v>
      </c>
      <c r="AB8" s="724" t="e">
        <f t="shared" ref="AB8:AB10" si="15">((AA8/$B8))-1</f>
        <v>#VALUE!</v>
      </c>
      <c r="AC8" s="841">
        <v>0</v>
      </c>
      <c r="AD8" s="724" t="e">
        <f t="shared" ref="AD8:AD10" si="16">((AC8/$B8))-1</f>
        <v>#VALUE!</v>
      </c>
      <c r="AE8" s="841">
        <v>0</v>
      </c>
      <c r="AF8" s="724" t="e">
        <f t="shared" ref="AF8:AF10" si="17">((AE8/$B8))-1</f>
        <v>#VALUE!</v>
      </c>
      <c r="AG8" s="842">
        <f t="shared" ref="AG8:AG10" si="18">AA8+AC8+AE8</f>
        <v>0</v>
      </c>
      <c r="AH8" s="762" t="e">
        <f t="shared" ref="AH8:AH10" si="19">((AG8/(3*$B8)))-1</f>
        <v>#VALUE!</v>
      </c>
    </row>
    <row r="9" spans="1:34" ht="15.75" thickBot="1" x14ac:dyDescent="0.3">
      <c r="A9" s="840" t="s">
        <v>310</v>
      </c>
      <c r="B9" s="859" t="s">
        <v>422</v>
      </c>
      <c r="C9" s="843">
        <v>2669</v>
      </c>
      <c r="D9" s="725" t="e">
        <f t="shared" si="0"/>
        <v>#VALUE!</v>
      </c>
      <c r="E9" s="843">
        <v>2410</v>
      </c>
      <c r="F9" s="725" t="e">
        <f t="shared" si="1"/>
        <v>#VALUE!</v>
      </c>
      <c r="G9" s="843">
        <v>2590</v>
      </c>
      <c r="H9" s="725" t="e">
        <f t="shared" si="2"/>
        <v>#VALUE!</v>
      </c>
      <c r="I9" s="844">
        <f t="shared" si="3"/>
        <v>7669</v>
      </c>
      <c r="J9" s="735" t="e">
        <f t="shared" si="4"/>
        <v>#VALUE!</v>
      </c>
      <c r="K9" s="843">
        <v>2243</v>
      </c>
      <c r="L9" s="725" t="e">
        <f t="shared" si="5"/>
        <v>#VALUE!</v>
      </c>
      <c r="M9" s="843">
        <v>1922</v>
      </c>
      <c r="N9" s="725" t="e">
        <f t="shared" si="6"/>
        <v>#VALUE!</v>
      </c>
      <c r="O9" s="843">
        <v>1531</v>
      </c>
      <c r="P9" s="725" t="e">
        <f t="shared" si="7"/>
        <v>#VALUE!</v>
      </c>
      <c r="Q9" s="844">
        <f t="shared" ref="Q9" si="20">K9+M9+O9</f>
        <v>5696</v>
      </c>
      <c r="R9" s="763" t="e">
        <f t="shared" ref="R9" si="21">((Q9/(3*$B9)))-1</f>
        <v>#VALUE!</v>
      </c>
      <c r="S9" s="843">
        <v>0</v>
      </c>
      <c r="T9" s="725" t="e">
        <f t="shared" si="10"/>
        <v>#VALUE!</v>
      </c>
      <c r="U9" s="843">
        <v>0</v>
      </c>
      <c r="V9" s="725" t="e">
        <f t="shared" si="11"/>
        <v>#VALUE!</v>
      </c>
      <c r="W9" s="843">
        <v>0</v>
      </c>
      <c r="X9" s="725" t="e">
        <f t="shared" si="12"/>
        <v>#VALUE!</v>
      </c>
      <c r="Y9" s="844">
        <f t="shared" si="13"/>
        <v>0</v>
      </c>
      <c r="Z9" s="735" t="e">
        <f t="shared" si="14"/>
        <v>#VALUE!</v>
      </c>
      <c r="AA9" s="843">
        <v>0</v>
      </c>
      <c r="AB9" s="725" t="e">
        <f t="shared" si="15"/>
        <v>#VALUE!</v>
      </c>
      <c r="AC9" s="843">
        <v>0</v>
      </c>
      <c r="AD9" s="725" t="e">
        <f t="shared" si="16"/>
        <v>#VALUE!</v>
      </c>
      <c r="AE9" s="843">
        <v>0</v>
      </c>
      <c r="AF9" s="725" t="e">
        <f t="shared" si="17"/>
        <v>#VALUE!</v>
      </c>
      <c r="AG9" s="844">
        <f t="shared" si="18"/>
        <v>0</v>
      </c>
      <c r="AH9" s="763" t="e">
        <f t="shared" si="19"/>
        <v>#VALUE!</v>
      </c>
    </row>
    <row r="10" spans="1:34" ht="15.75" thickBot="1" x14ac:dyDescent="0.3">
      <c r="A10" s="376" t="s">
        <v>2</v>
      </c>
      <c r="B10" s="275"/>
      <c r="C10" s="845">
        <f>SUM(C7:C9)</f>
        <v>11613</v>
      </c>
      <c r="D10" s="755" t="e">
        <f t="shared" si="0"/>
        <v>#DIV/0!</v>
      </c>
      <c r="E10" s="845">
        <f>SUM(E7:E9)</f>
        <v>10933</v>
      </c>
      <c r="F10" s="755" t="e">
        <f t="shared" si="1"/>
        <v>#DIV/0!</v>
      </c>
      <c r="G10" s="845">
        <f>SUM(G7:G9)</f>
        <v>13067</v>
      </c>
      <c r="H10" s="755" t="e">
        <f t="shared" si="2"/>
        <v>#DIV/0!</v>
      </c>
      <c r="I10" s="846">
        <f t="shared" si="3"/>
        <v>35613</v>
      </c>
      <c r="J10" s="758" t="e">
        <f t="shared" si="4"/>
        <v>#DIV/0!</v>
      </c>
      <c r="K10" s="845">
        <f>SUM(K7:K9)</f>
        <v>12866</v>
      </c>
      <c r="L10" s="755" t="e">
        <f t="shared" si="5"/>
        <v>#DIV/0!</v>
      </c>
      <c r="M10" s="845">
        <f>SUM(M7:M9)</f>
        <v>13734</v>
      </c>
      <c r="N10" s="755" t="e">
        <f t="shared" si="6"/>
        <v>#DIV/0!</v>
      </c>
      <c r="O10" s="845">
        <f>SUM(O7:O9)</f>
        <v>13193</v>
      </c>
      <c r="P10" s="755" t="e">
        <f t="shared" si="7"/>
        <v>#DIV/0!</v>
      </c>
      <c r="Q10" s="846">
        <f t="shared" ref="Q10" si="22">K10+M10+O10</f>
        <v>39793</v>
      </c>
      <c r="R10" s="764" t="e">
        <f t="shared" ref="R10" si="23">((Q10/(3*$B10)))-1</f>
        <v>#DIV/0!</v>
      </c>
      <c r="S10" s="845">
        <f>SUM(S7:S9)</f>
        <v>0</v>
      </c>
      <c r="T10" s="755" t="e">
        <f t="shared" si="10"/>
        <v>#DIV/0!</v>
      </c>
      <c r="U10" s="845">
        <f>SUM(U7:U9)</f>
        <v>0</v>
      </c>
      <c r="V10" s="755" t="e">
        <f t="shared" si="11"/>
        <v>#DIV/0!</v>
      </c>
      <c r="W10" s="845">
        <f>SUM(W7:W9)</f>
        <v>0</v>
      </c>
      <c r="X10" s="755" t="e">
        <f t="shared" si="12"/>
        <v>#DIV/0!</v>
      </c>
      <c r="Y10" s="846">
        <f t="shared" si="13"/>
        <v>0</v>
      </c>
      <c r="Z10" s="758" t="e">
        <f t="shared" si="14"/>
        <v>#DIV/0!</v>
      </c>
      <c r="AA10" s="845">
        <f>SUM(AA7:AA9)</f>
        <v>0</v>
      </c>
      <c r="AB10" s="755" t="e">
        <f t="shared" si="15"/>
        <v>#DIV/0!</v>
      </c>
      <c r="AC10" s="845">
        <f>SUM(AC7:AC9)</f>
        <v>0</v>
      </c>
      <c r="AD10" s="755" t="e">
        <f t="shared" si="16"/>
        <v>#DIV/0!</v>
      </c>
      <c r="AE10" s="845">
        <f>SUM(AE7:AE9)</f>
        <v>0</v>
      </c>
      <c r="AF10" s="755" t="e">
        <f t="shared" si="17"/>
        <v>#DIV/0!</v>
      </c>
      <c r="AG10" s="846">
        <f t="shared" si="18"/>
        <v>0</v>
      </c>
      <c r="AH10" s="764" t="e">
        <f t="shared" si="19"/>
        <v>#DIV/0!</v>
      </c>
    </row>
    <row r="12" spans="1:34" ht="15.75" hidden="1" x14ac:dyDescent="0.25">
      <c r="A12" s="950" t="s">
        <v>327</v>
      </c>
      <c r="B12" s="951"/>
      <c r="C12" s="951"/>
      <c r="D12" s="951"/>
      <c r="E12" s="951"/>
      <c r="F12" s="951"/>
      <c r="G12" s="951"/>
      <c r="H12" s="951"/>
      <c r="I12" s="951"/>
      <c r="J12" s="951"/>
      <c r="K12" s="951"/>
      <c r="L12" s="951"/>
      <c r="M12" s="951"/>
      <c r="N12" s="951"/>
      <c r="O12" s="951"/>
      <c r="P12" s="951"/>
      <c r="Q12" s="951"/>
      <c r="R12" s="951"/>
      <c r="S12" s="951"/>
      <c r="T12" s="951"/>
      <c r="U12" s="951"/>
      <c r="V12" s="951"/>
      <c r="W12" s="951"/>
      <c r="X12" s="951"/>
      <c r="Y12" s="951"/>
      <c r="Z12" s="951"/>
      <c r="AA12" s="951"/>
      <c r="AB12" s="951"/>
      <c r="AC12" s="951"/>
      <c r="AD12" s="951"/>
      <c r="AE12" s="951"/>
      <c r="AF12" s="951"/>
      <c r="AG12" s="951"/>
      <c r="AH12" s="951"/>
    </row>
    <row r="13" spans="1:34" ht="24.75" hidden="1" thickBot="1" x14ac:dyDescent="0.3">
      <c r="A13" s="689" t="s">
        <v>8</v>
      </c>
      <c r="B13" s="239" t="s">
        <v>9</v>
      </c>
      <c r="C13" s="43" t="str">
        <f>'UBS Vila Dalva'!C6</f>
        <v>JAN</v>
      </c>
      <c r="D13" s="627" t="str">
        <f>'UBS Vila Dalva'!D6</f>
        <v>%</v>
      </c>
      <c r="E13" s="43" t="str">
        <f>'UBS Vila Dalva'!E6</f>
        <v>FEV</v>
      </c>
      <c r="F13" s="627" t="str">
        <f>'UBS Vila Dalva'!F6</f>
        <v>%</v>
      </c>
      <c r="G13" s="43" t="str">
        <f>'UBS Vila Dalva'!G6</f>
        <v>MAR</v>
      </c>
      <c r="H13" s="627" t="str">
        <f>'UBS Vila Dalva'!H6</f>
        <v>%</v>
      </c>
      <c r="I13" s="45" t="str">
        <f>'UBS Vila Dalva'!I6</f>
        <v>Trimestre</v>
      </c>
      <c r="J13" s="628" t="str">
        <f>'UBS Vila Dalva'!J6</f>
        <v>%</v>
      </c>
      <c r="K13" s="43" t="str">
        <f>'UBS Vila Dalva'!K6</f>
        <v>ABR</v>
      </c>
      <c r="L13" s="627" t="str">
        <f>'UBS Vila Dalva'!L6</f>
        <v>%</v>
      </c>
      <c r="M13" s="43" t="str">
        <f>'UBS Vila Dalva'!M6</f>
        <v>MAI</v>
      </c>
      <c r="N13" s="627" t="str">
        <f>'UBS Vila Dalva'!N6</f>
        <v>%</v>
      </c>
      <c r="O13" s="43" t="str">
        <f>'UBS Vila Dalva'!O6</f>
        <v>JUN</v>
      </c>
      <c r="P13" s="627" t="str">
        <f>'UBS Vila Dalva'!P6</f>
        <v>%</v>
      </c>
      <c r="Q13" s="45" t="str">
        <f>'UBS Vila Dalva'!Q6</f>
        <v>Trimestre</v>
      </c>
      <c r="R13" s="628" t="str">
        <f>'UBS Vila Dalva'!R6</f>
        <v>%</v>
      </c>
      <c r="S13" s="43" t="str">
        <f>'UBS Vila Dalva'!S6</f>
        <v>JUL</v>
      </c>
      <c r="T13" s="627" t="str">
        <f>'UBS Vila Dalva'!T6</f>
        <v>%</v>
      </c>
      <c r="U13" s="43" t="str">
        <f>'UBS Vila Dalva'!U6</f>
        <v>AGO</v>
      </c>
      <c r="V13" s="627" t="str">
        <f>'UBS Vila Dalva'!V6</f>
        <v>%</v>
      </c>
      <c r="W13" s="43" t="str">
        <f>'UBS Vila Dalva'!W6</f>
        <v>SET</v>
      </c>
      <c r="X13" s="627" t="str">
        <f>'UBS Vila Dalva'!X6</f>
        <v>%</v>
      </c>
      <c r="Y13" s="45" t="str">
        <f>'UBS Vila Dalva'!Y6</f>
        <v>Trimestre</v>
      </c>
      <c r="Z13" s="628" t="str">
        <f>'UBS Vila Dalva'!Z6</f>
        <v>%</v>
      </c>
      <c r="AA13" s="43" t="str">
        <f>'UBS Vila Dalva'!AA6</f>
        <v>OUT</v>
      </c>
      <c r="AB13" s="627" t="str">
        <f>'UBS Vila Dalva'!AB6</f>
        <v>%</v>
      </c>
      <c r="AC13" s="43" t="str">
        <f>'UBS Vila Dalva'!AC6</f>
        <v>NOV</v>
      </c>
      <c r="AD13" s="627" t="str">
        <f>'UBS Vila Dalva'!AD6</f>
        <v>%</v>
      </c>
      <c r="AE13" s="43" t="str">
        <f>'UBS Vila Dalva'!AE6</f>
        <v>DEZ</v>
      </c>
      <c r="AF13" s="627" t="str">
        <f>'UBS Vila Dalva'!AF6</f>
        <v>%</v>
      </c>
      <c r="AG13" s="45" t="str">
        <f>'UBS Vila Dalva'!AG6</f>
        <v>Trimestre</v>
      </c>
      <c r="AH13" s="628" t="str">
        <f>'UBS Vila Dalva'!AH6</f>
        <v>%</v>
      </c>
    </row>
    <row r="14" spans="1:34" ht="15.75" hidden="1" thickTop="1" x14ac:dyDescent="0.25">
      <c r="A14" s="267" t="s">
        <v>235</v>
      </c>
      <c r="B14" s="197">
        <v>10</v>
      </c>
      <c r="C14" s="194">
        <v>10</v>
      </c>
      <c r="D14" s="724">
        <f>((C14/$B14))-1</f>
        <v>0</v>
      </c>
      <c r="E14" s="194">
        <v>10</v>
      </c>
      <c r="F14" s="724">
        <f>((E14/$B14))-1</f>
        <v>0</v>
      </c>
      <c r="G14" s="194">
        <v>0</v>
      </c>
      <c r="H14" s="724">
        <f>((G14/$B14))-1</f>
        <v>-1</v>
      </c>
      <c r="I14" s="195">
        <f>C14+E14+G14</f>
        <v>20</v>
      </c>
      <c r="J14" s="734">
        <f>((I14/(3*$B14)))-1</f>
        <v>-0.33333333333333337</v>
      </c>
      <c r="K14" s="194">
        <v>0</v>
      </c>
      <c r="L14" s="724">
        <f>((K14/$B14))-1</f>
        <v>-1</v>
      </c>
      <c r="M14" s="194">
        <v>0</v>
      </c>
      <c r="N14" s="724">
        <f>((M14/$B14))-1</f>
        <v>-1</v>
      </c>
      <c r="O14" s="194">
        <v>0</v>
      </c>
      <c r="P14" s="724">
        <f>((O14/$B14))-1</f>
        <v>-1</v>
      </c>
      <c r="Q14" s="195">
        <f>K14+M14+O14</f>
        <v>0</v>
      </c>
      <c r="R14" s="734">
        <f>((Q14/(3*$B14)))-1</f>
        <v>-1</v>
      </c>
      <c r="S14" s="194">
        <v>0</v>
      </c>
      <c r="T14" s="724">
        <f>((S14/$B14))-1</f>
        <v>-1</v>
      </c>
      <c r="U14" s="194">
        <v>0</v>
      </c>
      <c r="V14" s="724">
        <f>((U14/$B14))-1</f>
        <v>-1</v>
      </c>
      <c r="W14" s="194">
        <v>0</v>
      </c>
      <c r="X14" s="724">
        <f>((W14/$B14))-1</f>
        <v>-1</v>
      </c>
      <c r="Y14" s="195">
        <f>S14+U14+W14</f>
        <v>0</v>
      </c>
      <c r="Z14" s="734">
        <f>((Y14/(3*$B14)))-1</f>
        <v>-1</v>
      </c>
      <c r="AA14" s="194">
        <v>0</v>
      </c>
      <c r="AB14" s="724">
        <f>((AA14/$B14))-1</f>
        <v>-1</v>
      </c>
      <c r="AC14" s="194">
        <v>0</v>
      </c>
      <c r="AD14" s="724">
        <f>((AC14/$B14))-1</f>
        <v>-1</v>
      </c>
      <c r="AE14" s="194">
        <v>0</v>
      </c>
      <c r="AF14" s="724">
        <f>((AE14/$B14))-1</f>
        <v>-1</v>
      </c>
      <c r="AG14" s="195">
        <f>AA14+AC14+AE14</f>
        <v>0</v>
      </c>
      <c r="AH14" s="734">
        <f>((AG14/(3*$B14)))-1</f>
        <v>-1</v>
      </c>
    </row>
    <row r="15" spans="1:34" hidden="1" x14ac:dyDescent="0.25">
      <c r="A15" s="267" t="s">
        <v>237</v>
      </c>
      <c r="B15" s="197">
        <v>42</v>
      </c>
      <c r="C15" s="194">
        <v>42</v>
      </c>
      <c r="D15" s="724">
        <f t="shared" ref="D15:D22" si="24">((C15/$B15))-1</f>
        <v>0</v>
      </c>
      <c r="E15" s="194">
        <v>36</v>
      </c>
      <c r="F15" s="724">
        <f t="shared" ref="F15:F22" si="25">((E15/$B15))-1</f>
        <v>-0.1428571428571429</v>
      </c>
      <c r="G15" s="194">
        <v>0</v>
      </c>
      <c r="H15" s="724">
        <f t="shared" ref="H15:H22" si="26">((G15/$B15))-1</f>
        <v>-1</v>
      </c>
      <c r="I15" s="195">
        <f t="shared" ref="I15:I22" si="27">C15+E15+G15</f>
        <v>78</v>
      </c>
      <c r="J15" s="734">
        <f t="shared" ref="J15:J22" si="28">((I15/(3*$B15)))-1</f>
        <v>-0.38095238095238093</v>
      </c>
      <c r="K15" s="194">
        <v>0</v>
      </c>
      <c r="L15" s="724">
        <f t="shared" ref="L15:L22" si="29">((K15/$B15))-1</f>
        <v>-1</v>
      </c>
      <c r="M15" s="194">
        <v>0</v>
      </c>
      <c r="N15" s="724">
        <f t="shared" ref="N15:N22" si="30">((M15/$B15))-1</f>
        <v>-1</v>
      </c>
      <c r="O15" s="194">
        <v>0</v>
      </c>
      <c r="P15" s="724">
        <f t="shared" ref="P15:P22" si="31">((O15/$B15))-1</f>
        <v>-1</v>
      </c>
      <c r="Q15" s="195">
        <f t="shared" ref="Q15:Q23" si="32">K15+M15+O15</f>
        <v>0</v>
      </c>
      <c r="R15" s="734">
        <f t="shared" ref="R15:R23" si="33">((Q15/(3*$B15)))-1</f>
        <v>-1</v>
      </c>
      <c r="S15" s="194">
        <v>0</v>
      </c>
      <c r="T15" s="724">
        <f t="shared" ref="T15:T23" si="34">((S15/$B15))-1</f>
        <v>-1</v>
      </c>
      <c r="U15" s="194">
        <v>0</v>
      </c>
      <c r="V15" s="724">
        <f t="shared" ref="V15:V23" si="35">((U15/$B15))-1</f>
        <v>-1</v>
      </c>
      <c r="W15" s="194">
        <v>0</v>
      </c>
      <c r="X15" s="724">
        <f t="shared" ref="X15:X23" si="36">((W15/$B15))-1</f>
        <v>-1</v>
      </c>
      <c r="Y15" s="195">
        <f t="shared" ref="Y15:Y23" si="37">S15+U15+W15</f>
        <v>0</v>
      </c>
      <c r="Z15" s="734">
        <f t="shared" ref="Z15:Z23" si="38">((Y15/(3*$B15)))-1</f>
        <v>-1</v>
      </c>
      <c r="AA15" s="194">
        <v>0</v>
      </c>
      <c r="AB15" s="724">
        <f t="shared" ref="AB15:AB23" si="39">((AA15/$B15))-1</f>
        <v>-1</v>
      </c>
      <c r="AC15" s="194">
        <v>0</v>
      </c>
      <c r="AD15" s="724">
        <f t="shared" ref="AD15:AD23" si="40">((AC15/$B15))-1</f>
        <v>-1</v>
      </c>
      <c r="AE15" s="194">
        <v>0</v>
      </c>
      <c r="AF15" s="724">
        <f t="shared" ref="AF15:AF23" si="41">((AE15/$B15))-1</f>
        <v>-1</v>
      </c>
      <c r="AG15" s="195">
        <f t="shared" ref="AG15" si="42">AA15+AC15+AE15</f>
        <v>0</v>
      </c>
      <c r="AH15" s="734">
        <f t="shared" ref="AH15" si="43">((AG15/(3*$B15)))-1</f>
        <v>-1</v>
      </c>
    </row>
    <row r="16" spans="1:34" hidden="1" x14ac:dyDescent="0.25">
      <c r="A16" s="267" t="s">
        <v>308</v>
      </c>
      <c r="B16" s="197">
        <v>2</v>
      </c>
      <c r="C16" s="194">
        <v>2</v>
      </c>
      <c r="D16" s="724">
        <f t="shared" si="24"/>
        <v>0</v>
      </c>
      <c r="E16" s="194">
        <v>2</v>
      </c>
      <c r="F16" s="724">
        <f t="shared" si="25"/>
        <v>0</v>
      </c>
      <c r="G16" s="194">
        <v>0</v>
      </c>
      <c r="H16" s="724">
        <f t="shared" si="26"/>
        <v>-1</v>
      </c>
      <c r="I16" s="195">
        <f t="shared" si="27"/>
        <v>4</v>
      </c>
      <c r="J16" s="734">
        <f t="shared" si="28"/>
        <v>-0.33333333333333337</v>
      </c>
      <c r="K16" s="194">
        <v>0</v>
      </c>
      <c r="L16" s="724">
        <f t="shared" si="29"/>
        <v>-1</v>
      </c>
      <c r="M16" s="194">
        <v>0</v>
      </c>
      <c r="N16" s="724">
        <f t="shared" si="30"/>
        <v>-1</v>
      </c>
      <c r="O16" s="194">
        <v>0</v>
      </c>
      <c r="P16" s="724">
        <f t="shared" si="31"/>
        <v>-1</v>
      </c>
      <c r="Q16" s="195">
        <f t="shared" ref="Q16:Q18" si="44">K16+M16+O16</f>
        <v>0</v>
      </c>
      <c r="R16" s="734">
        <f t="shared" ref="R16:R18" si="45">((Q16/(3*$B16)))-1</f>
        <v>-1</v>
      </c>
      <c r="S16" s="194">
        <v>0</v>
      </c>
      <c r="T16" s="724">
        <f t="shared" si="34"/>
        <v>-1</v>
      </c>
      <c r="U16" s="194">
        <v>0</v>
      </c>
      <c r="V16" s="724">
        <f t="shared" si="35"/>
        <v>-1</v>
      </c>
      <c r="W16" s="194">
        <v>0</v>
      </c>
      <c r="X16" s="724">
        <f t="shared" si="36"/>
        <v>-1</v>
      </c>
      <c r="Y16" s="195">
        <f t="shared" si="37"/>
        <v>0</v>
      </c>
      <c r="Z16" s="734">
        <f t="shared" si="38"/>
        <v>-1</v>
      </c>
      <c r="AA16" s="194">
        <v>0</v>
      </c>
      <c r="AB16" s="724">
        <f t="shared" si="39"/>
        <v>-1</v>
      </c>
      <c r="AC16" s="194">
        <v>0</v>
      </c>
      <c r="AD16" s="724">
        <f t="shared" si="40"/>
        <v>-1</v>
      </c>
      <c r="AE16" s="194">
        <v>0</v>
      </c>
      <c r="AF16" s="724">
        <f t="shared" si="41"/>
        <v>-1</v>
      </c>
      <c r="AG16" s="195">
        <f t="shared" ref="AG16" si="46">AA16+AC16+AE16</f>
        <v>0</v>
      </c>
      <c r="AH16" s="734">
        <f t="shared" ref="AH16" si="47">((AG16/(3*$B16)))-1</f>
        <v>-1</v>
      </c>
    </row>
    <row r="17" spans="1:34" hidden="1" x14ac:dyDescent="0.25">
      <c r="A17" s="267" t="s">
        <v>236</v>
      </c>
      <c r="B17" s="197">
        <v>28</v>
      </c>
      <c r="C17" s="194">
        <v>28</v>
      </c>
      <c r="D17" s="724">
        <f t="shared" si="24"/>
        <v>0</v>
      </c>
      <c r="E17" s="194">
        <v>28</v>
      </c>
      <c r="F17" s="724">
        <f t="shared" si="25"/>
        <v>0</v>
      </c>
      <c r="G17" s="194">
        <v>0</v>
      </c>
      <c r="H17" s="724">
        <f t="shared" si="26"/>
        <v>-1</v>
      </c>
      <c r="I17" s="195">
        <f t="shared" si="27"/>
        <v>56</v>
      </c>
      <c r="J17" s="734">
        <f t="shared" si="28"/>
        <v>-0.33333333333333337</v>
      </c>
      <c r="K17" s="194">
        <v>0</v>
      </c>
      <c r="L17" s="724">
        <f t="shared" si="29"/>
        <v>-1</v>
      </c>
      <c r="M17" s="194">
        <v>0</v>
      </c>
      <c r="N17" s="724">
        <f t="shared" si="30"/>
        <v>-1</v>
      </c>
      <c r="O17" s="194">
        <v>0</v>
      </c>
      <c r="P17" s="724">
        <f t="shared" si="31"/>
        <v>-1</v>
      </c>
      <c r="Q17" s="195">
        <f t="shared" si="44"/>
        <v>0</v>
      </c>
      <c r="R17" s="734">
        <f t="shared" si="45"/>
        <v>-1</v>
      </c>
      <c r="S17" s="194">
        <v>0</v>
      </c>
      <c r="T17" s="724">
        <f t="shared" si="34"/>
        <v>-1</v>
      </c>
      <c r="U17" s="194">
        <v>0</v>
      </c>
      <c r="V17" s="724">
        <f t="shared" si="35"/>
        <v>-1</v>
      </c>
      <c r="W17" s="194">
        <v>0</v>
      </c>
      <c r="X17" s="724">
        <f t="shared" si="36"/>
        <v>-1</v>
      </c>
      <c r="Y17" s="195">
        <f t="shared" si="37"/>
        <v>0</v>
      </c>
      <c r="Z17" s="734">
        <f t="shared" si="38"/>
        <v>-1</v>
      </c>
      <c r="AA17" s="194">
        <v>0</v>
      </c>
      <c r="AB17" s="724">
        <f t="shared" si="39"/>
        <v>-1</v>
      </c>
      <c r="AC17" s="194">
        <v>0</v>
      </c>
      <c r="AD17" s="724">
        <f t="shared" si="40"/>
        <v>-1</v>
      </c>
      <c r="AE17" s="194">
        <v>0</v>
      </c>
      <c r="AF17" s="724">
        <f t="shared" si="41"/>
        <v>-1</v>
      </c>
      <c r="AG17" s="195">
        <f t="shared" ref="AG17" si="48">AA17+AC17+AE17</f>
        <v>0</v>
      </c>
      <c r="AH17" s="734">
        <f t="shared" ref="AH17" si="49">((AG17/(3*$B17)))-1</f>
        <v>-1</v>
      </c>
    </row>
    <row r="18" spans="1:34" hidden="1" x14ac:dyDescent="0.25">
      <c r="A18" s="267" t="s">
        <v>309</v>
      </c>
      <c r="B18" s="197">
        <v>1</v>
      </c>
      <c r="C18" s="194">
        <v>1</v>
      </c>
      <c r="D18" s="724">
        <f t="shared" si="24"/>
        <v>0</v>
      </c>
      <c r="E18" s="194">
        <v>1</v>
      </c>
      <c r="F18" s="724">
        <f t="shared" si="25"/>
        <v>0</v>
      </c>
      <c r="G18" s="194">
        <v>0</v>
      </c>
      <c r="H18" s="724">
        <f t="shared" si="26"/>
        <v>-1</v>
      </c>
      <c r="I18" s="195">
        <f t="shared" si="27"/>
        <v>2</v>
      </c>
      <c r="J18" s="734">
        <f t="shared" si="28"/>
        <v>-0.33333333333333337</v>
      </c>
      <c r="K18" s="194">
        <v>0</v>
      </c>
      <c r="L18" s="724">
        <f t="shared" si="29"/>
        <v>-1</v>
      </c>
      <c r="M18" s="194">
        <v>0</v>
      </c>
      <c r="N18" s="724">
        <f t="shared" si="30"/>
        <v>-1</v>
      </c>
      <c r="O18" s="194">
        <v>0</v>
      </c>
      <c r="P18" s="724">
        <f t="shared" si="31"/>
        <v>-1</v>
      </c>
      <c r="Q18" s="195">
        <f t="shared" si="44"/>
        <v>0</v>
      </c>
      <c r="R18" s="734">
        <f t="shared" si="45"/>
        <v>-1</v>
      </c>
      <c r="S18" s="194">
        <v>0</v>
      </c>
      <c r="T18" s="724">
        <f t="shared" si="34"/>
        <v>-1</v>
      </c>
      <c r="U18" s="194">
        <v>0</v>
      </c>
      <c r="V18" s="724">
        <f t="shared" si="35"/>
        <v>-1</v>
      </c>
      <c r="W18" s="194">
        <v>0</v>
      </c>
      <c r="X18" s="724">
        <f t="shared" si="36"/>
        <v>-1</v>
      </c>
      <c r="Y18" s="195">
        <f t="shared" si="37"/>
        <v>0</v>
      </c>
      <c r="Z18" s="734">
        <f t="shared" si="38"/>
        <v>-1</v>
      </c>
      <c r="AA18" s="194">
        <v>0</v>
      </c>
      <c r="AB18" s="724">
        <f t="shared" si="39"/>
        <v>-1</v>
      </c>
      <c r="AC18" s="194">
        <v>0</v>
      </c>
      <c r="AD18" s="724">
        <f t="shared" si="40"/>
        <v>-1</v>
      </c>
      <c r="AE18" s="194">
        <v>0</v>
      </c>
      <c r="AF18" s="724">
        <f t="shared" si="41"/>
        <v>-1</v>
      </c>
      <c r="AG18" s="195">
        <f t="shared" ref="AG18:AG19" si="50">AA18+AC18+AE18</f>
        <v>0</v>
      </c>
      <c r="AH18" s="734">
        <f t="shared" ref="AH18:AH19" si="51">((AG18/(3*$B18)))-1</f>
        <v>-1</v>
      </c>
    </row>
    <row r="19" spans="1:34" hidden="1" x14ac:dyDescent="0.25">
      <c r="A19" s="267" t="s">
        <v>238</v>
      </c>
      <c r="B19" s="197">
        <v>14</v>
      </c>
      <c r="C19" s="194">
        <v>14</v>
      </c>
      <c r="D19" s="724">
        <f t="shared" si="24"/>
        <v>0</v>
      </c>
      <c r="E19" s="194">
        <v>14</v>
      </c>
      <c r="F19" s="724">
        <f t="shared" si="25"/>
        <v>0</v>
      </c>
      <c r="G19" s="194">
        <v>0</v>
      </c>
      <c r="H19" s="724">
        <f t="shared" si="26"/>
        <v>-1</v>
      </c>
      <c r="I19" s="195">
        <f t="shared" si="27"/>
        <v>28</v>
      </c>
      <c r="J19" s="734">
        <f t="shared" si="28"/>
        <v>-0.33333333333333337</v>
      </c>
      <c r="K19" s="194">
        <v>0</v>
      </c>
      <c r="L19" s="724">
        <f t="shared" si="29"/>
        <v>-1</v>
      </c>
      <c r="M19" s="194">
        <v>0</v>
      </c>
      <c r="N19" s="724">
        <f t="shared" si="30"/>
        <v>-1</v>
      </c>
      <c r="O19" s="194">
        <v>0</v>
      </c>
      <c r="P19" s="724">
        <f t="shared" si="31"/>
        <v>-1</v>
      </c>
      <c r="Q19" s="195">
        <f t="shared" si="32"/>
        <v>0</v>
      </c>
      <c r="R19" s="734">
        <f t="shared" si="33"/>
        <v>-1</v>
      </c>
      <c r="S19" s="194">
        <v>0</v>
      </c>
      <c r="T19" s="724">
        <f t="shared" si="34"/>
        <v>-1</v>
      </c>
      <c r="U19" s="194">
        <v>0</v>
      </c>
      <c r="V19" s="724">
        <f t="shared" si="35"/>
        <v>-1</v>
      </c>
      <c r="W19" s="194">
        <v>0</v>
      </c>
      <c r="X19" s="724">
        <f t="shared" si="36"/>
        <v>-1</v>
      </c>
      <c r="Y19" s="195">
        <f t="shared" si="37"/>
        <v>0</v>
      </c>
      <c r="Z19" s="734">
        <f t="shared" si="38"/>
        <v>-1</v>
      </c>
      <c r="AA19" s="194">
        <v>0</v>
      </c>
      <c r="AB19" s="724">
        <f t="shared" si="39"/>
        <v>-1</v>
      </c>
      <c r="AC19" s="194">
        <v>0</v>
      </c>
      <c r="AD19" s="724">
        <f t="shared" si="40"/>
        <v>-1</v>
      </c>
      <c r="AE19" s="194">
        <v>0</v>
      </c>
      <c r="AF19" s="724">
        <f t="shared" si="41"/>
        <v>-1</v>
      </c>
      <c r="AG19" s="195">
        <f t="shared" si="50"/>
        <v>0</v>
      </c>
      <c r="AH19" s="734">
        <f t="shared" si="51"/>
        <v>-1</v>
      </c>
    </row>
    <row r="20" spans="1:34" hidden="1" x14ac:dyDescent="0.25">
      <c r="A20" s="690" t="s">
        <v>253</v>
      </c>
      <c r="B20" s="197">
        <v>14</v>
      </c>
      <c r="C20" s="194">
        <v>14</v>
      </c>
      <c r="D20" s="724">
        <f t="shared" si="24"/>
        <v>0</v>
      </c>
      <c r="E20" s="194">
        <v>14</v>
      </c>
      <c r="F20" s="724">
        <f t="shared" si="25"/>
        <v>0</v>
      </c>
      <c r="G20" s="194">
        <v>0</v>
      </c>
      <c r="H20" s="724">
        <f t="shared" si="26"/>
        <v>-1</v>
      </c>
      <c r="I20" s="195">
        <f t="shared" si="27"/>
        <v>28</v>
      </c>
      <c r="J20" s="734">
        <f t="shared" si="28"/>
        <v>-0.33333333333333337</v>
      </c>
      <c r="K20" s="194">
        <v>0</v>
      </c>
      <c r="L20" s="724">
        <f t="shared" si="29"/>
        <v>-1</v>
      </c>
      <c r="M20" s="194">
        <v>0</v>
      </c>
      <c r="N20" s="724">
        <f t="shared" si="30"/>
        <v>-1</v>
      </c>
      <c r="O20" s="194">
        <v>0</v>
      </c>
      <c r="P20" s="724">
        <f t="shared" si="31"/>
        <v>-1</v>
      </c>
      <c r="Q20" s="195">
        <f t="shared" si="32"/>
        <v>0</v>
      </c>
      <c r="R20" s="734">
        <f t="shared" si="33"/>
        <v>-1</v>
      </c>
      <c r="S20" s="194">
        <v>0</v>
      </c>
      <c r="T20" s="724">
        <f t="shared" si="34"/>
        <v>-1</v>
      </c>
      <c r="U20" s="194">
        <v>0</v>
      </c>
      <c r="V20" s="724">
        <f t="shared" si="35"/>
        <v>-1</v>
      </c>
      <c r="W20" s="194">
        <v>0</v>
      </c>
      <c r="X20" s="724">
        <f t="shared" si="36"/>
        <v>-1</v>
      </c>
      <c r="Y20" s="195">
        <f t="shared" si="37"/>
        <v>0</v>
      </c>
      <c r="Z20" s="734">
        <f t="shared" si="38"/>
        <v>-1</v>
      </c>
      <c r="AA20" s="194">
        <v>0</v>
      </c>
      <c r="AB20" s="724">
        <f t="shared" si="39"/>
        <v>-1</v>
      </c>
      <c r="AC20" s="194">
        <v>0</v>
      </c>
      <c r="AD20" s="724">
        <f t="shared" si="40"/>
        <v>-1</v>
      </c>
      <c r="AE20" s="194">
        <v>0</v>
      </c>
      <c r="AF20" s="724">
        <f t="shared" si="41"/>
        <v>-1</v>
      </c>
      <c r="AG20" s="195">
        <f t="shared" ref="AG20:AG23" si="52">AA20+AC20+AE20</f>
        <v>0</v>
      </c>
      <c r="AH20" s="734">
        <f t="shared" ref="AH20:AH23" si="53">((AG20/(3*$B20)))-1</f>
        <v>-1</v>
      </c>
    </row>
    <row r="21" spans="1:34" hidden="1" x14ac:dyDescent="0.25">
      <c r="A21" s="682" t="s">
        <v>402</v>
      </c>
      <c r="B21" s="618">
        <v>2</v>
      </c>
      <c r="C21" s="545">
        <v>1</v>
      </c>
      <c r="D21" s="743">
        <f t="shared" si="24"/>
        <v>-0.5</v>
      </c>
      <c r="E21" s="545">
        <v>1</v>
      </c>
      <c r="F21" s="743">
        <f t="shared" si="25"/>
        <v>-0.5</v>
      </c>
      <c r="G21" s="545">
        <v>0</v>
      </c>
      <c r="H21" s="743">
        <f t="shared" si="26"/>
        <v>-1</v>
      </c>
      <c r="I21" s="619">
        <f t="shared" si="27"/>
        <v>2</v>
      </c>
      <c r="J21" s="759">
        <f t="shared" si="28"/>
        <v>-0.66666666666666674</v>
      </c>
      <c r="K21" s="545">
        <v>0</v>
      </c>
      <c r="L21" s="743">
        <f t="shared" si="29"/>
        <v>-1</v>
      </c>
      <c r="M21" s="545">
        <v>0</v>
      </c>
      <c r="N21" s="743">
        <f t="shared" si="30"/>
        <v>-1</v>
      </c>
      <c r="O21" s="545">
        <v>0</v>
      </c>
      <c r="P21" s="743">
        <f t="shared" si="31"/>
        <v>-1</v>
      </c>
      <c r="Q21" s="619">
        <f t="shared" si="32"/>
        <v>0</v>
      </c>
      <c r="R21" s="759">
        <f t="shared" si="33"/>
        <v>-1</v>
      </c>
      <c r="S21" s="545">
        <v>0</v>
      </c>
      <c r="T21" s="743">
        <f t="shared" si="34"/>
        <v>-1</v>
      </c>
      <c r="U21" s="545">
        <v>0</v>
      </c>
      <c r="V21" s="743">
        <f t="shared" si="35"/>
        <v>-1</v>
      </c>
      <c r="W21" s="545">
        <v>0</v>
      </c>
      <c r="X21" s="743">
        <f t="shared" si="36"/>
        <v>-1</v>
      </c>
      <c r="Y21" s="619">
        <f t="shared" si="37"/>
        <v>0</v>
      </c>
      <c r="Z21" s="759">
        <f t="shared" si="38"/>
        <v>-1</v>
      </c>
      <c r="AA21" s="545">
        <v>0</v>
      </c>
      <c r="AB21" s="743">
        <f t="shared" si="39"/>
        <v>-1</v>
      </c>
      <c r="AC21" s="545">
        <v>0</v>
      </c>
      <c r="AD21" s="743">
        <f t="shared" si="40"/>
        <v>-1</v>
      </c>
      <c r="AE21" s="545">
        <v>0</v>
      </c>
      <c r="AF21" s="743">
        <f t="shared" si="41"/>
        <v>-1</v>
      </c>
      <c r="AG21" s="619">
        <f t="shared" si="52"/>
        <v>0</v>
      </c>
      <c r="AH21" s="759">
        <f t="shared" si="53"/>
        <v>-1</v>
      </c>
    </row>
    <row r="22" spans="1:34" hidden="1" x14ac:dyDescent="0.25">
      <c r="A22" s="682" t="s">
        <v>403</v>
      </c>
      <c r="B22" s="618">
        <v>1</v>
      </c>
      <c r="C22" s="545">
        <v>1</v>
      </c>
      <c r="D22" s="743">
        <f t="shared" si="24"/>
        <v>0</v>
      </c>
      <c r="E22" s="545">
        <v>1</v>
      </c>
      <c r="F22" s="743">
        <f t="shared" si="25"/>
        <v>0</v>
      </c>
      <c r="G22" s="545">
        <v>0</v>
      </c>
      <c r="H22" s="743">
        <f t="shared" si="26"/>
        <v>-1</v>
      </c>
      <c r="I22" s="619">
        <f t="shared" si="27"/>
        <v>2</v>
      </c>
      <c r="J22" s="759">
        <f t="shared" si="28"/>
        <v>-0.33333333333333337</v>
      </c>
      <c r="K22" s="545">
        <v>0</v>
      </c>
      <c r="L22" s="743">
        <f t="shared" si="29"/>
        <v>-1</v>
      </c>
      <c r="M22" s="545">
        <v>0</v>
      </c>
      <c r="N22" s="743">
        <f t="shared" si="30"/>
        <v>-1</v>
      </c>
      <c r="O22" s="545">
        <v>0</v>
      </c>
      <c r="P22" s="743">
        <f t="shared" si="31"/>
        <v>-1</v>
      </c>
      <c r="Q22" s="619">
        <f t="shared" si="32"/>
        <v>0</v>
      </c>
      <c r="R22" s="759">
        <f t="shared" si="33"/>
        <v>-1</v>
      </c>
      <c r="S22" s="545">
        <v>0</v>
      </c>
      <c r="T22" s="743">
        <f t="shared" si="34"/>
        <v>-1</v>
      </c>
      <c r="U22" s="545">
        <v>0</v>
      </c>
      <c r="V22" s="743">
        <f t="shared" si="35"/>
        <v>-1</v>
      </c>
      <c r="W22" s="545">
        <v>0</v>
      </c>
      <c r="X22" s="743">
        <f t="shared" si="36"/>
        <v>-1</v>
      </c>
      <c r="Y22" s="619">
        <f t="shared" si="37"/>
        <v>0</v>
      </c>
      <c r="Z22" s="759">
        <f t="shared" si="38"/>
        <v>-1</v>
      </c>
      <c r="AA22" s="545">
        <v>0</v>
      </c>
      <c r="AB22" s="743">
        <f t="shared" si="39"/>
        <v>-1</v>
      </c>
      <c r="AC22" s="545">
        <v>0</v>
      </c>
      <c r="AD22" s="743">
        <f t="shared" si="40"/>
        <v>-1</v>
      </c>
      <c r="AE22" s="545">
        <v>0</v>
      </c>
      <c r="AF22" s="743">
        <f t="shared" si="41"/>
        <v>-1</v>
      </c>
      <c r="AG22" s="619">
        <f t="shared" si="52"/>
        <v>0</v>
      </c>
      <c r="AH22" s="759">
        <f t="shared" si="53"/>
        <v>-1</v>
      </c>
    </row>
    <row r="23" spans="1:34" ht="21.75" hidden="1" customHeight="1" thickBot="1" x14ac:dyDescent="0.3">
      <c r="A23" s="683" t="s">
        <v>2</v>
      </c>
      <c r="B23" s="615">
        <f>SUM(B14:B22)</f>
        <v>114</v>
      </c>
      <c r="C23" s="616">
        <f>SUM(C14:C22)</f>
        <v>113</v>
      </c>
      <c r="D23" s="756">
        <f t="shared" ref="D23" si="54">((C23/$B23))-1</f>
        <v>-8.7719298245614308E-3</v>
      </c>
      <c r="E23" s="616">
        <f>SUM(E14:E22)</f>
        <v>107</v>
      </c>
      <c r="F23" s="756">
        <f t="shared" ref="F23" si="55">((E23/$B23))-1</f>
        <v>-6.1403508771929793E-2</v>
      </c>
      <c r="G23" s="616">
        <f>SUM(G14:G22)</f>
        <v>0</v>
      </c>
      <c r="H23" s="756">
        <f t="shared" ref="H23" si="56">((G23/$B23))-1</f>
        <v>-1</v>
      </c>
      <c r="I23" s="617">
        <f t="shared" ref="I23" si="57">C23+E23+G23</f>
        <v>220</v>
      </c>
      <c r="J23" s="760">
        <f t="shared" ref="J23" si="58">((I23/(3*$B23)))-1</f>
        <v>-0.35672514619883045</v>
      </c>
      <c r="K23" s="616">
        <f>SUM(K14:K22)</f>
        <v>0</v>
      </c>
      <c r="L23" s="756">
        <f t="shared" ref="L23" si="59">((K23/$B23))-1</f>
        <v>-1</v>
      </c>
      <c r="M23" s="616">
        <f>SUM(M14:M22)</f>
        <v>0</v>
      </c>
      <c r="N23" s="756">
        <f t="shared" ref="N23" si="60">((M23/$B23))-1</f>
        <v>-1</v>
      </c>
      <c r="O23" s="616">
        <f>SUM(O14:O22)</f>
        <v>0</v>
      </c>
      <c r="P23" s="756">
        <f t="shared" ref="P23" si="61">((O23/$B23))-1</f>
        <v>-1</v>
      </c>
      <c r="Q23" s="617">
        <f t="shared" si="32"/>
        <v>0</v>
      </c>
      <c r="R23" s="760">
        <f t="shared" si="33"/>
        <v>-1</v>
      </c>
      <c r="S23" s="616">
        <f>SUM(S14:S22)</f>
        <v>0</v>
      </c>
      <c r="T23" s="756">
        <f t="shared" si="34"/>
        <v>-1</v>
      </c>
      <c r="U23" s="616">
        <f>SUM(U14:U22)</f>
        <v>0</v>
      </c>
      <c r="V23" s="756">
        <f t="shared" si="35"/>
        <v>-1</v>
      </c>
      <c r="W23" s="616">
        <f>SUM(W14:W22)</f>
        <v>0</v>
      </c>
      <c r="X23" s="756">
        <f t="shared" si="36"/>
        <v>-1</v>
      </c>
      <c r="Y23" s="617">
        <f t="shared" si="37"/>
        <v>0</v>
      </c>
      <c r="Z23" s="760">
        <f t="shared" si="38"/>
        <v>-1</v>
      </c>
      <c r="AA23" s="616">
        <f>SUM(AA14:AA22)</f>
        <v>0</v>
      </c>
      <c r="AB23" s="756">
        <f t="shared" si="39"/>
        <v>-1</v>
      </c>
      <c r="AC23" s="616">
        <f>SUM(AC14:AC22)</f>
        <v>0</v>
      </c>
      <c r="AD23" s="756">
        <f t="shared" si="40"/>
        <v>-1</v>
      </c>
      <c r="AE23" s="616">
        <f>SUM(AE14:AE22)</f>
        <v>0</v>
      </c>
      <c r="AF23" s="756">
        <f t="shared" si="41"/>
        <v>-1</v>
      </c>
      <c r="AG23" s="617">
        <f t="shared" si="52"/>
        <v>0</v>
      </c>
      <c r="AH23" s="760">
        <f t="shared" si="53"/>
        <v>-1</v>
      </c>
    </row>
  </sheetData>
  <mergeCells count="4">
    <mergeCell ref="A2:R2"/>
    <mergeCell ref="A3:R3"/>
    <mergeCell ref="A5:AH5"/>
    <mergeCell ref="A12:AH12"/>
  </mergeCells>
  <pageMargins left="0.23622047244094491" right="0.23622047244094491" top="0.35433070866141736" bottom="0.59055118110236227" header="0.31496062992125984" footer="0.31496062992125984"/>
  <pageSetup paperSize="9" scale="74" orientation="landscape" r:id="rId1"/>
  <headerFooter>
    <oddFooter>&amp;L&amp;12Fonte: Sistema WEBSAASS / SMS&amp;RPag.  &amp;P</oddFooter>
  </headerFooter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C000"/>
    <pageSetUpPr fitToPage="1"/>
  </sheetPr>
  <dimension ref="A2:AH20"/>
  <sheetViews>
    <sheetView showGridLines="0" zoomScale="90" zoomScaleNormal="90" workbookViewId="0">
      <pane xSplit="1" topLeftCell="B1" activePane="topRight" state="frozen"/>
      <selection activeCell="B1" sqref="B1"/>
      <selection pane="topRight" activeCell="B1" sqref="B1"/>
    </sheetView>
  </sheetViews>
  <sheetFormatPr defaultColWidth="8.85546875" defaultRowHeight="15" x14ac:dyDescent="0.25"/>
  <cols>
    <col min="1" max="1" width="40.28515625" style="553" customWidth="1"/>
    <col min="2" max="2" width="6.5703125" style="542" bestFit="1" customWidth="1"/>
    <col min="3" max="3" width="8.85546875" style="542" customWidth="1"/>
    <col min="4" max="4" width="8.28515625" style="807" customWidth="1"/>
    <col min="5" max="5" width="8.85546875" style="542" customWidth="1"/>
    <col min="6" max="6" width="8.85546875" style="807" customWidth="1"/>
    <col min="7" max="7" width="8.85546875" style="542" customWidth="1"/>
    <col min="8" max="8" width="8.85546875" style="807" customWidth="1"/>
    <col min="9" max="9" width="8.85546875" style="542" hidden="1" customWidth="1"/>
    <col min="10" max="10" width="8.85546875" style="807" hidden="1" customWidth="1"/>
    <col min="11" max="11" width="8.85546875" style="542" customWidth="1"/>
    <col min="12" max="12" width="8.85546875" style="807" customWidth="1"/>
    <col min="13" max="13" width="8.85546875" style="542" customWidth="1"/>
    <col min="14" max="14" width="8.85546875" style="807" customWidth="1"/>
    <col min="15" max="15" width="8.85546875" style="542" customWidth="1"/>
    <col min="16" max="16" width="8.85546875" style="807" customWidth="1"/>
    <col min="17" max="17" width="8.85546875" style="542" hidden="1" customWidth="1"/>
    <col min="18" max="18" width="8.85546875" style="807" hidden="1" customWidth="1"/>
    <col min="19" max="19" width="8.85546875" style="542" customWidth="1"/>
    <col min="20" max="20" width="8.85546875" style="807" customWidth="1"/>
    <col min="21" max="21" width="8.85546875" style="542" customWidth="1"/>
    <col min="22" max="22" width="8.85546875" style="807" customWidth="1"/>
    <col min="23" max="23" width="8.85546875" style="542" customWidth="1"/>
    <col min="24" max="24" width="8.85546875" style="807" customWidth="1"/>
    <col min="25" max="25" width="8.85546875" style="542" hidden="1" customWidth="1"/>
    <col min="26" max="26" width="8.85546875" style="807" hidden="1" customWidth="1"/>
    <col min="27" max="27" width="8.85546875" style="542" customWidth="1"/>
    <col min="28" max="28" width="8.85546875" style="807" customWidth="1"/>
    <col min="29" max="29" width="8.85546875" style="542" customWidth="1"/>
    <col min="30" max="30" width="8.85546875" style="807" customWidth="1"/>
    <col min="31" max="31" width="8.85546875" style="542" customWidth="1"/>
    <col min="32" max="32" width="8.85546875" style="807" customWidth="1"/>
    <col min="33" max="33" width="8.85546875" style="542" hidden="1" customWidth="1"/>
    <col min="34" max="34" width="8.85546875" style="807" hidden="1" customWidth="1"/>
  </cols>
  <sheetData>
    <row r="2" spans="1:34" ht="15.75" x14ac:dyDescent="0.25">
      <c r="A2" s="949" t="s">
        <v>396</v>
      </c>
      <c r="B2" s="949"/>
      <c r="C2" s="949"/>
      <c r="D2" s="949"/>
      <c r="E2" s="949"/>
      <c r="F2" s="949"/>
      <c r="G2" s="949"/>
      <c r="H2" s="949"/>
      <c r="I2" s="949"/>
      <c r="J2" s="949"/>
      <c r="K2" s="949"/>
      <c r="L2" s="949"/>
      <c r="M2" s="949"/>
      <c r="N2" s="949"/>
      <c r="O2" s="949"/>
      <c r="P2" s="949"/>
      <c r="Q2" s="949"/>
      <c r="R2" s="949"/>
    </row>
    <row r="3" spans="1:34" ht="15.75" x14ac:dyDescent="0.25">
      <c r="A3" s="949" t="str">
        <f>'UBS E NASF Malta Cardoso'!A3</f>
        <v>OSS/SPDM – Associação Paulista para o Desenvolvimento da Medicina</v>
      </c>
      <c r="B3" s="949"/>
      <c r="C3" s="949"/>
      <c r="D3" s="949"/>
      <c r="E3" s="949"/>
      <c r="F3" s="949"/>
      <c r="G3" s="949"/>
      <c r="H3" s="949"/>
      <c r="I3" s="949"/>
      <c r="J3" s="949"/>
      <c r="K3" s="949"/>
      <c r="L3" s="949"/>
      <c r="M3" s="949"/>
      <c r="N3" s="949"/>
      <c r="O3" s="949"/>
      <c r="P3" s="949"/>
      <c r="Q3" s="949"/>
      <c r="R3" s="949"/>
    </row>
    <row r="5" spans="1:34" ht="15.75" x14ac:dyDescent="0.25">
      <c r="A5" s="950" t="s">
        <v>418</v>
      </c>
      <c r="B5" s="951"/>
      <c r="C5" s="951"/>
      <c r="D5" s="951"/>
      <c r="E5" s="951"/>
      <c r="F5" s="951"/>
      <c r="G5" s="951"/>
      <c r="H5" s="951"/>
      <c r="I5" s="951"/>
      <c r="J5" s="951"/>
      <c r="K5" s="951"/>
      <c r="L5" s="951"/>
      <c r="M5" s="951"/>
      <c r="N5" s="951"/>
      <c r="O5" s="951"/>
      <c r="P5" s="951"/>
      <c r="Q5" s="951"/>
      <c r="R5" s="951"/>
      <c r="S5" s="951"/>
      <c r="T5" s="951"/>
      <c r="U5" s="951"/>
      <c r="V5" s="951"/>
      <c r="W5" s="951"/>
      <c r="X5" s="951"/>
      <c r="Y5" s="951"/>
      <c r="Z5" s="951"/>
      <c r="AA5" s="951"/>
      <c r="AB5" s="951"/>
      <c r="AC5" s="951"/>
      <c r="AD5" s="951"/>
      <c r="AE5" s="951"/>
      <c r="AF5" s="951"/>
      <c r="AG5" s="951"/>
      <c r="AH5" s="951"/>
    </row>
    <row r="6" spans="1:34" s="650" customFormat="1" ht="26.25" thickBot="1" x14ac:dyDescent="0.25">
      <c r="A6" s="665" t="s">
        <v>8</v>
      </c>
      <c r="B6" s="653" t="s">
        <v>9</v>
      </c>
      <c r="C6" s="633" t="str">
        <f>'UBS Vila Dalva'!C6</f>
        <v>JAN</v>
      </c>
      <c r="D6" s="629" t="str">
        <f>'UBS Vila Dalva'!D6</f>
        <v>%</v>
      </c>
      <c r="E6" s="633" t="str">
        <f>'UBS Vila Dalva'!E6</f>
        <v>FEV</v>
      </c>
      <c r="F6" s="629" t="str">
        <f>'UBS Vila Dalva'!F6</f>
        <v>%</v>
      </c>
      <c r="G6" s="633" t="str">
        <f>'UBS Vila Dalva'!G6</f>
        <v>MAR</v>
      </c>
      <c r="H6" s="629" t="str">
        <f>'UBS Vila Dalva'!H6</f>
        <v>%</v>
      </c>
      <c r="I6" s="634" t="str">
        <f>'UBS Vila Dalva'!I6</f>
        <v>Trimestre</v>
      </c>
      <c r="J6" s="751" t="str">
        <f>'UBS Vila Dalva'!J6</f>
        <v>%</v>
      </c>
      <c r="K6" s="633" t="str">
        <f>'UBS Vila Dalva'!K6</f>
        <v>ABR</v>
      </c>
      <c r="L6" s="629" t="str">
        <f>'UBS Vila Dalva'!L6</f>
        <v>%</v>
      </c>
      <c r="M6" s="633" t="str">
        <f>'UBS Vila Dalva'!M6</f>
        <v>MAI</v>
      </c>
      <c r="N6" s="629" t="str">
        <f>'UBS Vila Dalva'!N6</f>
        <v>%</v>
      </c>
      <c r="O6" s="633" t="str">
        <f>'UBS Vila Dalva'!O6</f>
        <v>JUN</v>
      </c>
      <c r="P6" s="629" t="str">
        <f>'UBS Vila Dalva'!P6</f>
        <v>%</v>
      </c>
      <c r="Q6" s="634" t="str">
        <f>'UBS Vila Dalva'!Q6</f>
        <v>Trimestre</v>
      </c>
      <c r="R6" s="630" t="str">
        <f>'UBS Vila Dalva'!R6</f>
        <v>%</v>
      </c>
      <c r="S6" s="633" t="str">
        <f>'UBS Vila Dalva'!S6</f>
        <v>JUL</v>
      </c>
      <c r="T6" s="629" t="str">
        <f>'UBS Vila Dalva'!T6</f>
        <v>%</v>
      </c>
      <c r="U6" s="633" t="str">
        <f>'UBS Vila Dalva'!U6</f>
        <v>AGO</v>
      </c>
      <c r="V6" s="629" t="str">
        <f>'UBS Vila Dalva'!V6</f>
        <v>%</v>
      </c>
      <c r="W6" s="633" t="str">
        <f>'UBS Vila Dalva'!W6</f>
        <v>SET</v>
      </c>
      <c r="X6" s="629" t="str">
        <f>'UBS Vila Dalva'!X6</f>
        <v>%</v>
      </c>
      <c r="Y6" s="634" t="str">
        <f>'UBS Vila Dalva'!Y6</f>
        <v>Trimestre</v>
      </c>
      <c r="Z6" s="751" t="str">
        <f>'UBS Vila Dalva'!Z6</f>
        <v>%</v>
      </c>
      <c r="AA6" s="633" t="str">
        <f>'UBS Vila Dalva'!AA6</f>
        <v>OUT</v>
      </c>
      <c r="AB6" s="629" t="str">
        <f>'UBS Vila Dalva'!AB6</f>
        <v>%</v>
      </c>
      <c r="AC6" s="633" t="str">
        <f>'UBS Vila Dalva'!AC6</f>
        <v>NOV</v>
      </c>
      <c r="AD6" s="629" t="str">
        <f>'UBS Vila Dalva'!AD6</f>
        <v>%</v>
      </c>
      <c r="AE6" s="633" t="str">
        <f>'UBS Vila Dalva'!AE6</f>
        <v>DEZ</v>
      </c>
      <c r="AF6" s="629" t="str">
        <f>'UBS Vila Dalva'!AF6</f>
        <v>%</v>
      </c>
      <c r="AG6" s="634" t="str">
        <f>'UBS Vila Dalva'!AG6</f>
        <v>Trimestre</v>
      </c>
      <c r="AH6" s="630" t="str">
        <f>'UBS Vila Dalva'!AH6</f>
        <v>%</v>
      </c>
    </row>
    <row r="7" spans="1:34" ht="15.75" thickTop="1" x14ac:dyDescent="0.25">
      <c r="A7" s="835" t="s">
        <v>202</v>
      </c>
      <c r="B7" s="966">
        <v>100</v>
      </c>
      <c r="C7" s="977">
        <v>106</v>
      </c>
      <c r="D7" s="968">
        <f>((C7:C11/$B7))</f>
        <v>1.06</v>
      </c>
      <c r="E7" s="977">
        <v>106</v>
      </c>
      <c r="F7" s="968">
        <f>((E7/$B7))</f>
        <v>1.06</v>
      </c>
      <c r="G7" s="977">
        <v>110</v>
      </c>
      <c r="H7" s="968">
        <f>((G7/$B7))</f>
        <v>1.1000000000000001</v>
      </c>
      <c r="I7" s="971">
        <f>C7+E7+G7</f>
        <v>322</v>
      </c>
      <c r="J7" s="974">
        <f>((I7/(3*$B7)))</f>
        <v>1.0733333333333333</v>
      </c>
      <c r="K7" s="977">
        <v>112</v>
      </c>
      <c r="L7" s="968">
        <f>((K7:K11/$B7))</f>
        <v>1.1200000000000001</v>
      </c>
      <c r="M7" s="977">
        <v>111</v>
      </c>
      <c r="N7" s="968">
        <f>((M7/$B7))</f>
        <v>1.1100000000000001</v>
      </c>
      <c r="O7" s="977">
        <v>112</v>
      </c>
      <c r="P7" s="968">
        <f>((O7/$B7))</f>
        <v>1.1200000000000001</v>
      </c>
      <c r="Q7" s="971">
        <f>K7+M7+O7</f>
        <v>335</v>
      </c>
      <c r="R7" s="974">
        <f>((Q7/(3*$B7)))</f>
        <v>1.1166666666666667</v>
      </c>
      <c r="S7" s="977"/>
      <c r="T7" s="968">
        <f>((S7:S11/$B7))</f>
        <v>0</v>
      </c>
      <c r="U7" s="977"/>
      <c r="V7" s="968">
        <f>((U7/$B7))</f>
        <v>0</v>
      </c>
      <c r="W7" s="977"/>
      <c r="X7" s="968">
        <f>((W7/$B7))</f>
        <v>0</v>
      </c>
      <c r="Y7" s="971">
        <f>S7+U7+W7</f>
        <v>0</v>
      </c>
      <c r="Z7" s="974">
        <f>((Y7/(3*$B7)))</f>
        <v>0</v>
      </c>
      <c r="AA7" s="977"/>
      <c r="AB7" s="968">
        <f>((AA7:AA11/$B7))</f>
        <v>0</v>
      </c>
      <c r="AC7" s="977"/>
      <c r="AD7" s="968">
        <f>((AC7/$B7))</f>
        <v>0</v>
      </c>
      <c r="AE7" s="977"/>
      <c r="AF7" s="968">
        <f>((AE7/$B7))</f>
        <v>0</v>
      </c>
      <c r="AG7" s="971">
        <f>AA7+AC7+AE7</f>
        <v>0</v>
      </c>
      <c r="AH7" s="974">
        <f>((AG7/(3*$B7)))</f>
        <v>0</v>
      </c>
    </row>
    <row r="8" spans="1:34" x14ac:dyDescent="0.25">
      <c r="A8" s="835" t="s">
        <v>203</v>
      </c>
      <c r="B8" s="967"/>
      <c r="C8" s="978"/>
      <c r="D8" s="969"/>
      <c r="E8" s="978"/>
      <c r="F8" s="969"/>
      <c r="G8" s="978"/>
      <c r="H8" s="969"/>
      <c r="I8" s="972"/>
      <c r="J8" s="975"/>
      <c r="K8" s="978"/>
      <c r="L8" s="969"/>
      <c r="M8" s="978"/>
      <c r="N8" s="969"/>
      <c r="O8" s="978"/>
      <c r="P8" s="969"/>
      <c r="Q8" s="972"/>
      <c r="R8" s="975"/>
      <c r="S8" s="978"/>
      <c r="T8" s="969"/>
      <c r="U8" s="978"/>
      <c r="V8" s="969"/>
      <c r="W8" s="978"/>
      <c r="X8" s="969"/>
      <c r="Y8" s="972"/>
      <c r="Z8" s="975"/>
      <c r="AA8" s="978"/>
      <c r="AB8" s="969"/>
      <c r="AC8" s="978"/>
      <c r="AD8" s="969"/>
      <c r="AE8" s="978"/>
      <c r="AF8" s="969"/>
      <c r="AG8" s="972"/>
      <c r="AH8" s="975"/>
    </row>
    <row r="9" spans="1:34" ht="28.5" x14ac:dyDescent="0.25">
      <c r="A9" s="836" t="s">
        <v>209</v>
      </c>
      <c r="B9" s="967"/>
      <c r="C9" s="978"/>
      <c r="D9" s="969"/>
      <c r="E9" s="978">
        <v>110</v>
      </c>
      <c r="F9" s="969"/>
      <c r="G9" s="978">
        <v>110</v>
      </c>
      <c r="H9" s="969"/>
      <c r="I9" s="972"/>
      <c r="J9" s="975"/>
      <c r="K9" s="978"/>
      <c r="L9" s="969"/>
      <c r="M9" s="978"/>
      <c r="N9" s="969"/>
      <c r="O9" s="978"/>
      <c r="P9" s="969"/>
      <c r="Q9" s="972"/>
      <c r="R9" s="975"/>
      <c r="S9" s="978"/>
      <c r="T9" s="969"/>
      <c r="U9" s="978"/>
      <c r="V9" s="969"/>
      <c r="W9" s="978"/>
      <c r="X9" s="969"/>
      <c r="Y9" s="972"/>
      <c r="Z9" s="975"/>
      <c r="AA9" s="978"/>
      <c r="AB9" s="969"/>
      <c r="AC9" s="978"/>
      <c r="AD9" s="969"/>
      <c r="AE9" s="978"/>
      <c r="AF9" s="969"/>
      <c r="AG9" s="972"/>
      <c r="AH9" s="975"/>
    </row>
    <row r="10" spans="1:34" x14ac:dyDescent="0.25">
      <c r="A10" s="837" t="s">
        <v>204</v>
      </c>
      <c r="B10" s="967"/>
      <c r="C10" s="978"/>
      <c r="D10" s="969"/>
      <c r="E10" s="978"/>
      <c r="F10" s="969"/>
      <c r="G10" s="978"/>
      <c r="H10" s="969"/>
      <c r="I10" s="972"/>
      <c r="J10" s="975"/>
      <c r="K10" s="978"/>
      <c r="L10" s="969"/>
      <c r="M10" s="978"/>
      <c r="N10" s="969"/>
      <c r="O10" s="978"/>
      <c r="P10" s="969"/>
      <c r="Q10" s="972"/>
      <c r="R10" s="975"/>
      <c r="S10" s="978"/>
      <c r="T10" s="969"/>
      <c r="U10" s="978"/>
      <c r="V10" s="969"/>
      <c r="W10" s="978"/>
      <c r="X10" s="969"/>
      <c r="Y10" s="972"/>
      <c r="Z10" s="975"/>
      <c r="AA10" s="978"/>
      <c r="AB10" s="969"/>
      <c r="AC10" s="978"/>
      <c r="AD10" s="969"/>
      <c r="AE10" s="978"/>
      <c r="AF10" s="969"/>
      <c r="AG10" s="972"/>
      <c r="AH10" s="975"/>
    </row>
    <row r="11" spans="1:34" ht="29.25" thickBot="1" x14ac:dyDescent="0.3">
      <c r="A11" s="838" t="s">
        <v>205</v>
      </c>
      <c r="B11" s="967"/>
      <c r="C11" s="979"/>
      <c r="D11" s="970"/>
      <c r="E11" s="979"/>
      <c r="F11" s="970"/>
      <c r="G11" s="979"/>
      <c r="H11" s="970"/>
      <c r="I11" s="973"/>
      <c r="J11" s="976"/>
      <c r="K11" s="979"/>
      <c r="L11" s="970"/>
      <c r="M11" s="979"/>
      <c r="N11" s="970"/>
      <c r="O11" s="979"/>
      <c r="P11" s="970"/>
      <c r="Q11" s="973"/>
      <c r="R11" s="976"/>
      <c r="S11" s="979"/>
      <c r="T11" s="970"/>
      <c r="U11" s="979"/>
      <c r="V11" s="970"/>
      <c r="W11" s="979"/>
      <c r="X11" s="970"/>
      <c r="Y11" s="973"/>
      <c r="Z11" s="976"/>
      <c r="AA11" s="979"/>
      <c r="AB11" s="970"/>
      <c r="AC11" s="979"/>
      <c r="AD11" s="970"/>
      <c r="AE11" s="979"/>
      <c r="AF11" s="970"/>
      <c r="AG11" s="973"/>
      <c r="AH11" s="976"/>
    </row>
    <row r="12" spans="1:34" ht="19.5" customHeight="1" thickBot="1" x14ac:dyDescent="0.3">
      <c r="A12" s="925" t="s">
        <v>424</v>
      </c>
      <c r="B12" s="33">
        <f>SUM(B7:B11)</f>
        <v>100</v>
      </c>
      <c r="C12" s="35">
        <f>SUM(C7:C11)</f>
        <v>106</v>
      </c>
      <c r="D12" s="744">
        <f>((C12/$B12))</f>
        <v>1.06</v>
      </c>
      <c r="E12" s="35">
        <f>SUM(E7:E11)</f>
        <v>216</v>
      </c>
      <c r="F12" s="744">
        <f>((E12/$B12))</f>
        <v>2.16</v>
      </c>
      <c r="G12" s="35">
        <f>SUM(G7:G11)</f>
        <v>220</v>
      </c>
      <c r="H12" s="744">
        <f>((G12/$B12))</f>
        <v>2.2000000000000002</v>
      </c>
      <c r="I12" s="34">
        <f t="shared" ref="I12" si="0">C12+E12+G12</f>
        <v>542</v>
      </c>
      <c r="J12" s="747">
        <f>((I12/(3*$B12)))</f>
        <v>1.8066666666666666</v>
      </c>
      <c r="K12" s="35">
        <f>SUM(K7:K11)</f>
        <v>112</v>
      </c>
      <c r="L12" s="744">
        <f>((K12/$B12))</f>
        <v>1.1200000000000001</v>
      </c>
      <c r="M12" s="35">
        <f>SUM(M7:M11)</f>
        <v>111</v>
      </c>
      <c r="N12" s="744">
        <f>((M12/$B12))</f>
        <v>1.1100000000000001</v>
      </c>
      <c r="O12" s="35">
        <f>SUM(O7:O11)</f>
        <v>112</v>
      </c>
      <c r="P12" s="744">
        <f>((O12/$B12))</f>
        <v>1.1200000000000001</v>
      </c>
      <c r="Q12" s="34">
        <f t="shared" ref="Q12" si="1">K12+M12+O12</f>
        <v>335</v>
      </c>
      <c r="R12" s="747">
        <f>((Q12/(3*$B12)))</f>
        <v>1.1166666666666667</v>
      </c>
      <c r="S12" s="35">
        <f>SUM(S7:S11)</f>
        <v>0</v>
      </c>
      <c r="T12" s="744">
        <f>((S12/$B12))</f>
        <v>0</v>
      </c>
      <c r="U12" s="35">
        <f>SUM(U7:U11)</f>
        <v>0</v>
      </c>
      <c r="V12" s="744">
        <f>((U12/$B12))</f>
        <v>0</v>
      </c>
      <c r="W12" s="35">
        <f>SUM(W7:W11)</f>
        <v>0</v>
      </c>
      <c r="X12" s="744">
        <f>((W12/$B12))</f>
        <v>0</v>
      </c>
      <c r="Y12" s="34">
        <f t="shared" ref="Y12" si="2">S12+U12+W12</f>
        <v>0</v>
      </c>
      <c r="Z12" s="747">
        <f>((Y12/(3*$B12)))</f>
        <v>0</v>
      </c>
      <c r="AA12" s="35">
        <f>SUM(AA7:AA11)</f>
        <v>0</v>
      </c>
      <c r="AB12" s="744">
        <f>((AA12/$B12))</f>
        <v>0</v>
      </c>
      <c r="AC12" s="35">
        <f>SUM(AC7:AC11)</f>
        <v>0</v>
      </c>
      <c r="AD12" s="744">
        <f>((AC12/$B12))</f>
        <v>0</v>
      </c>
      <c r="AE12" s="35">
        <f>SUM(AE7:AE11)</f>
        <v>0</v>
      </c>
      <c r="AF12" s="744">
        <f>((AE12/$B12))</f>
        <v>0</v>
      </c>
      <c r="AG12" s="34">
        <f t="shared" ref="AG12" si="3">AA12+AC12+AE12</f>
        <v>0</v>
      </c>
      <c r="AH12" s="747">
        <f>((AG12/(3*$B12)))</f>
        <v>0</v>
      </c>
    </row>
    <row r="14" spans="1:34" ht="15.75" hidden="1" x14ac:dyDescent="0.25">
      <c r="A14" s="950" t="s">
        <v>375</v>
      </c>
      <c r="B14" s="951"/>
      <c r="C14" s="951"/>
      <c r="D14" s="951"/>
      <c r="E14" s="951"/>
      <c r="F14" s="951"/>
      <c r="G14" s="951"/>
      <c r="H14" s="951"/>
      <c r="I14" s="951"/>
      <c r="J14" s="951"/>
      <c r="K14" s="951"/>
      <c r="L14" s="951"/>
      <c r="M14" s="951"/>
      <c r="N14" s="951"/>
      <c r="O14" s="951"/>
      <c r="P14" s="951"/>
      <c r="Q14" s="951"/>
      <c r="R14" s="951"/>
      <c r="S14" s="951"/>
      <c r="T14" s="951"/>
      <c r="U14" s="951"/>
      <c r="V14" s="951"/>
      <c r="W14" s="951"/>
      <c r="X14" s="951"/>
      <c r="Y14" s="951"/>
      <c r="Z14" s="951"/>
      <c r="AA14" s="951"/>
      <c r="AB14" s="951"/>
      <c r="AC14" s="951"/>
      <c r="AD14" s="951"/>
      <c r="AE14" s="951"/>
      <c r="AF14" s="951"/>
      <c r="AG14" s="951"/>
      <c r="AH14" s="951"/>
    </row>
    <row r="15" spans="1:34" ht="24.75" hidden="1" thickBot="1" x14ac:dyDescent="0.3">
      <c r="A15" s="685" t="s">
        <v>8</v>
      </c>
      <c r="B15" s="41" t="s">
        <v>9</v>
      </c>
      <c r="C15" s="43" t="str">
        <f t="shared" ref="C15:R15" si="4">C6</f>
        <v>JAN</v>
      </c>
      <c r="D15" s="627" t="str">
        <f t="shared" si="4"/>
        <v>%</v>
      </c>
      <c r="E15" s="43" t="str">
        <f t="shared" si="4"/>
        <v>FEV</v>
      </c>
      <c r="F15" s="627" t="str">
        <f t="shared" si="4"/>
        <v>%</v>
      </c>
      <c r="G15" s="43" t="str">
        <f t="shared" si="4"/>
        <v>MAR</v>
      </c>
      <c r="H15" s="627" t="str">
        <f t="shared" si="4"/>
        <v>%</v>
      </c>
      <c r="I15" s="217" t="str">
        <f t="shared" si="4"/>
        <v>Trimestre</v>
      </c>
      <c r="J15" s="752" t="str">
        <f t="shared" si="4"/>
        <v>%</v>
      </c>
      <c r="K15" s="43" t="str">
        <f t="shared" si="4"/>
        <v>ABR</v>
      </c>
      <c r="L15" s="627" t="str">
        <f t="shared" si="4"/>
        <v>%</v>
      </c>
      <c r="M15" s="43" t="str">
        <f t="shared" si="4"/>
        <v>MAI</v>
      </c>
      <c r="N15" s="627" t="str">
        <f t="shared" si="4"/>
        <v>%</v>
      </c>
      <c r="O15" s="43" t="str">
        <f t="shared" si="4"/>
        <v>JUN</v>
      </c>
      <c r="P15" s="627" t="str">
        <f t="shared" si="4"/>
        <v>%</v>
      </c>
      <c r="Q15" s="45" t="str">
        <f t="shared" si="4"/>
        <v>Trimestre</v>
      </c>
      <c r="R15" s="628" t="str">
        <f t="shared" si="4"/>
        <v>%</v>
      </c>
      <c r="S15" s="43" t="str">
        <f t="shared" ref="S15:AH15" si="5">S6</f>
        <v>JUL</v>
      </c>
      <c r="T15" s="627" t="str">
        <f t="shared" si="5"/>
        <v>%</v>
      </c>
      <c r="U15" s="43" t="str">
        <f t="shared" si="5"/>
        <v>AGO</v>
      </c>
      <c r="V15" s="627" t="str">
        <f t="shared" si="5"/>
        <v>%</v>
      </c>
      <c r="W15" s="43" t="str">
        <f t="shared" si="5"/>
        <v>SET</v>
      </c>
      <c r="X15" s="627" t="str">
        <f t="shared" si="5"/>
        <v>%</v>
      </c>
      <c r="Y15" s="217" t="str">
        <f t="shared" si="5"/>
        <v>Trimestre</v>
      </c>
      <c r="Z15" s="752" t="str">
        <f t="shared" si="5"/>
        <v>%</v>
      </c>
      <c r="AA15" s="43" t="str">
        <f t="shared" si="5"/>
        <v>OUT</v>
      </c>
      <c r="AB15" s="627" t="str">
        <f t="shared" si="5"/>
        <v>%</v>
      </c>
      <c r="AC15" s="43" t="str">
        <f t="shared" si="5"/>
        <v>NOV</v>
      </c>
      <c r="AD15" s="627" t="str">
        <f t="shared" si="5"/>
        <v>%</v>
      </c>
      <c r="AE15" s="43" t="str">
        <f t="shared" si="5"/>
        <v>DEZ</v>
      </c>
      <c r="AF15" s="627" t="str">
        <f t="shared" si="5"/>
        <v>%</v>
      </c>
      <c r="AG15" s="45" t="str">
        <f t="shared" si="5"/>
        <v>Trimestre</v>
      </c>
      <c r="AH15" s="628" t="str">
        <f t="shared" si="5"/>
        <v>%</v>
      </c>
    </row>
    <row r="16" spans="1:34" ht="15.75" hidden="1" thickTop="1" x14ac:dyDescent="0.25">
      <c r="A16" s="686" t="s">
        <v>145</v>
      </c>
      <c r="B16" s="197">
        <v>1</v>
      </c>
      <c r="C16" s="215">
        <v>10</v>
      </c>
      <c r="D16" s="748">
        <f>((C16/$B16))-1</f>
        <v>9</v>
      </c>
      <c r="E16" s="215">
        <v>0</v>
      </c>
      <c r="F16" s="748">
        <f>((E16/$B16))-1</f>
        <v>-1</v>
      </c>
      <c r="G16" s="215">
        <v>0</v>
      </c>
      <c r="H16" s="748">
        <f>((G16/$B16))-1</f>
        <v>-1</v>
      </c>
      <c r="I16" s="235">
        <f>C16+E16+G16</f>
        <v>10</v>
      </c>
      <c r="J16" s="810">
        <f>((I16/(3*$B16)))-1</f>
        <v>2.3333333333333335</v>
      </c>
      <c r="K16" s="215">
        <v>0</v>
      </c>
      <c r="L16" s="748">
        <f>((K16/$B16))-1</f>
        <v>-1</v>
      </c>
      <c r="M16" s="215">
        <v>0</v>
      </c>
      <c r="N16" s="748">
        <f>((M16/$B16))-1</f>
        <v>-1</v>
      </c>
      <c r="O16" s="215">
        <v>0</v>
      </c>
      <c r="P16" s="748">
        <f>((O16/$B16))-1</f>
        <v>-1</v>
      </c>
      <c r="Q16" s="235">
        <f>K16+M16+O16</f>
        <v>0</v>
      </c>
      <c r="R16" s="810">
        <f>((Q16/(3*$B16)))-1</f>
        <v>-1</v>
      </c>
      <c r="S16" s="215">
        <v>0</v>
      </c>
      <c r="T16" s="748">
        <f>((S16/$B16))-1</f>
        <v>-1</v>
      </c>
      <c r="U16" s="215">
        <v>0</v>
      </c>
      <c r="V16" s="748">
        <f>((U16/$B16))-1</f>
        <v>-1</v>
      </c>
      <c r="W16" s="215">
        <v>0</v>
      </c>
      <c r="X16" s="748">
        <f>((W16/$B16))-1</f>
        <v>-1</v>
      </c>
      <c r="Y16" s="235">
        <f>S16+U16+W16</f>
        <v>0</v>
      </c>
      <c r="Z16" s="810">
        <f>((Y16/(3*$B16)))-1</f>
        <v>-1</v>
      </c>
      <c r="AA16" s="215">
        <v>0</v>
      </c>
      <c r="AB16" s="748">
        <f>((AA16/$B16))-1</f>
        <v>-1</v>
      </c>
      <c r="AC16" s="215">
        <v>0</v>
      </c>
      <c r="AD16" s="748">
        <f>((AC16/$B16))-1</f>
        <v>-1</v>
      </c>
      <c r="AE16" s="215">
        <v>0</v>
      </c>
      <c r="AF16" s="748">
        <f>((AE16/$B16))-1</f>
        <v>-1</v>
      </c>
      <c r="AG16" s="235">
        <f>AA16+AC16+AE16</f>
        <v>0</v>
      </c>
      <c r="AH16" s="810">
        <f>((AG16/(3*$B16)))-1</f>
        <v>-1</v>
      </c>
    </row>
    <row r="17" spans="1:34" hidden="1" x14ac:dyDescent="0.25">
      <c r="A17" s="686" t="s">
        <v>206</v>
      </c>
      <c r="B17" s="197">
        <v>1</v>
      </c>
      <c r="C17" s="216">
        <v>1</v>
      </c>
      <c r="D17" s="749">
        <f t="shared" ref="D17:F19" si="6">((C17/$B17))-1</f>
        <v>0</v>
      </c>
      <c r="E17" s="216">
        <v>1</v>
      </c>
      <c r="F17" s="749">
        <f t="shared" si="6"/>
        <v>0</v>
      </c>
      <c r="G17" s="216">
        <v>0</v>
      </c>
      <c r="H17" s="749">
        <f t="shared" ref="H17" si="7">((G17/$B17))-1</f>
        <v>-1</v>
      </c>
      <c r="I17" s="195">
        <f>C17+E17+G17</f>
        <v>2</v>
      </c>
      <c r="J17" s="811">
        <f>((I17/(3*$B17)))-1</f>
        <v>-0.33333333333333337</v>
      </c>
      <c r="K17" s="216">
        <v>0</v>
      </c>
      <c r="L17" s="749">
        <f t="shared" ref="L17" si="8">((K17/$B17))-1</f>
        <v>-1</v>
      </c>
      <c r="M17" s="216">
        <v>0</v>
      </c>
      <c r="N17" s="749">
        <f t="shared" ref="N17" si="9">((M17/$B17))-1</f>
        <v>-1</v>
      </c>
      <c r="O17" s="216">
        <v>0</v>
      </c>
      <c r="P17" s="749">
        <f t="shared" ref="P17" si="10">((O17/$B17))-1</f>
        <v>-1</v>
      </c>
      <c r="Q17" s="195">
        <f>K17+M17+O17</f>
        <v>0</v>
      </c>
      <c r="R17" s="811">
        <f>((Q17/(3*$B17)))-1</f>
        <v>-1</v>
      </c>
      <c r="S17" s="216">
        <v>0</v>
      </c>
      <c r="T17" s="749">
        <f t="shared" ref="T17:T20" si="11">((S17/$B17))-1</f>
        <v>-1</v>
      </c>
      <c r="U17" s="216">
        <v>0</v>
      </c>
      <c r="V17" s="749">
        <f t="shared" ref="V17:V19" si="12">((U17/$B17))-1</f>
        <v>-1</v>
      </c>
      <c r="W17" s="216">
        <v>0</v>
      </c>
      <c r="X17" s="749">
        <f t="shared" ref="X17:X20" si="13">((W17/$B17))-1</f>
        <v>-1</v>
      </c>
      <c r="Y17" s="195">
        <f>S17+U17+W17</f>
        <v>0</v>
      </c>
      <c r="Z17" s="811">
        <f>((Y17/(3*$B17)))-1</f>
        <v>-1</v>
      </c>
      <c r="AA17" s="216">
        <v>0</v>
      </c>
      <c r="AB17" s="749">
        <f t="shared" ref="AB17:AB19" si="14">((AA17/$B17))-1</f>
        <v>-1</v>
      </c>
      <c r="AC17" s="216">
        <v>0</v>
      </c>
      <c r="AD17" s="749">
        <f t="shared" ref="AD17:AD19" si="15">((AC17/$B17))-1</f>
        <v>-1</v>
      </c>
      <c r="AE17" s="216">
        <v>0</v>
      </c>
      <c r="AF17" s="749">
        <f t="shared" ref="AF17:AF20" si="16">((AE17/$B17))-1</f>
        <v>-1</v>
      </c>
      <c r="AG17" s="195">
        <f>AA17+AC17+AE17</f>
        <v>0</v>
      </c>
      <c r="AH17" s="811">
        <f>((AG17/(3*$B17)))-1</f>
        <v>-1</v>
      </c>
    </row>
    <row r="18" spans="1:34" hidden="1" x14ac:dyDescent="0.25">
      <c r="A18" s="687" t="s">
        <v>207</v>
      </c>
      <c r="B18" s="197">
        <v>10</v>
      </c>
      <c r="C18" s="216">
        <v>1</v>
      </c>
      <c r="D18" s="749">
        <f t="shared" si="6"/>
        <v>-0.9</v>
      </c>
      <c r="E18" s="216">
        <v>1</v>
      </c>
      <c r="F18" s="749">
        <f t="shared" si="6"/>
        <v>-0.9</v>
      </c>
      <c r="G18" s="216">
        <v>0</v>
      </c>
      <c r="H18" s="749">
        <f t="shared" ref="H18" si="17">((G18/$B18))-1</f>
        <v>-1</v>
      </c>
      <c r="I18" s="195">
        <f>C18+E18+G18</f>
        <v>2</v>
      </c>
      <c r="J18" s="811">
        <f>((I18/(3*$B18)))-1</f>
        <v>-0.93333333333333335</v>
      </c>
      <c r="K18" s="216">
        <v>0</v>
      </c>
      <c r="L18" s="749">
        <f t="shared" ref="L18" si="18">((K18/$B18))-1</f>
        <v>-1</v>
      </c>
      <c r="M18" s="216">
        <v>0</v>
      </c>
      <c r="N18" s="749">
        <f t="shared" ref="N18" si="19">((M18/$B18))-1</f>
        <v>-1</v>
      </c>
      <c r="O18" s="216">
        <v>0</v>
      </c>
      <c r="P18" s="749">
        <f t="shared" ref="P18" si="20">((O18/$B18))-1</f>
        <v>-1</v>
      </c>
      <c r="Q18" s="195">
        <f>K18+M18+O18</f>
        <v>0</v>
      </c>
      <c r="R18" s="811">
        <f>((Q18/(3*$B18)))-1</f>
        <v>-1</v>
      </c>
      <c r="S18" s="216">
        <v>0</v>
      </c>
      <c r="T18" s="749">
        <f t="shared" si="11"/>
        <v>-1</v>
      </c>
      <c r="U18" s="216">
        <v>0</v>
      </c>
      <c r="V18" s="749">
        <f t="shared" si="12"/>
        <v>-1</v>
      </c>
      <c r="W18" s="216">
        <v>0</v>
      </c>
      <c r="X18" s="749">
        <f t="shared" si="13"/>
        <v>-1</v>
      </c>
      <c r="Y18" s="195">
        <f>S18+U18+W18</f>
        <v>0</v>
      </c>
      <c r="Z18" s="811">
        <f>((Y18/(3*$B18)))-1</f>
        <v>-1</v>
      </c>
      <c r="AA18" s="216">
        <v>0</v>
      </c>
      <c r="AB18" s="749">
        <f t="shared" si="14"/>
        <v>-1</v>
      </c>
      <c r="AC18" s="216">
        <v>0</v>
      </c>
      <c r="AD18" s="749">
        <f t="shared" si="15"/>
        <v>-1</v>
      </c>
      <c r="AE18" s="216">
        <v>0</v>
      </c>
      <c r="AF18" s="749">
        <f t="shared" si="16"/>
        <v>-1</v>
      </c>
      <c r="AG18" s="195">
        <f>AA18+AC18+AE18</f>
        <v>0</v>
      </c>
      <c r="AH18" s="811">
        <f>((AG18/(3*$B18)))-1</f>
        <v>-1</v>
      </c>
    </row>
    <row r="19" spans="1:34" ht="15.75" hidden="1" thickBot="1" x14ac:dyDescent="0.3">
      <c r="A19" s="688" t="s">
        <v>208</v>
      </c>
      <c r="B19" s="197">
        <v>1</v>
      </c>
      <c r="C19" s="216">
        <v>0</v>
      </c>
      <c r="D19" s="750">
        <f t="shared" si="6"/>
        <v>-1</v>
      </c>
      <c r="E19" s="216">
        <v>1</v>
      </c>
      <c r="F19" s="750">
        <f t="shared" si="6"/>
        <v>0</v>
      </c>
      <c r="G19" s="216">
        <v>0</v>
      </c>
      <c r="H19" s="750">
        <f t="shared" ref="H19" si="21">((G19/$B19))-1</f>
        <v>-1</v>
      </c>
      <c r="I19" s="236">
        <f>C19+E19+G19</f>
        <v>1</v>
      </c>
      <c r="J19" s="812">
        <f>((I19/(3*$B19)))-1</f>
        <v>-0.66666666666666674</v>
      </c>
      <c r="K19" s="216">
        <v>0</v>
      </c>
      <c r="L19" s="750">
        <f t="shared" ref="L19" si="22">((K19/$B19))-1</f>
        <v>-1</v>
      </c>
      <c r="M19" s="216">
        <v>0</v>
      </c>
      <c r="N19" s="750">
        <f t="shared" ref="N19" si="23">((M19/$B19))-1</f>
        <v>-1</v>
      </c>
      <c r="O19" s="216">
        <v>0</v>
      </c>
      <c r="P19" s="750">
        <f t="shared" ref="P19" si="24">((O19/$B19))-1</f>
        <v>-1</v>
      </c>
      <c r="Q19" s="236">
        <f>K19+M19+O19</f>
        <v>0</v>
      </c>
      <c r="R19" s="812">
        <f>((Q19/(3*$B19)))-1</f>
        <v>-1</v>
      </c>
      <c r="S19" s="216">
        <v>0</v>
      </c>
      <c r="T19" s="750">
        <f t="shared" si="11"/>
        <v>-1</v>
      </c>
      <c r="U19" s="216">
        <v>0</v>
      </c>
      <c r="V19" s="750">
        <f t="shared" si="12"/>
        <v>-1</v>
      </c>
      <c r="W19" s="216">
        <v>0</v>
      </c>
      <c r="X19" s="750">
        <f t="shared" si="13"/>
        <v>-1</v>
      </c>
      <c r="Y19" s="236">
        <f>S19+U19+W19</f>
        <v>0</v>
      </c>
      <c r="Z19" s="812">
        <f>((Y19/(3*$B19)))-1</f>
        <v>-1</v>
      </c>
      <c r="AA19" s="216">
        <v>0</v>
      </c>
      <c r="AB19" s="750">
        <f t="shared" si="14"/>
        <v>-1</v>
      </c>
      <c r="AC19" s="216">
        <v>0</v>
      </c>
      <c r="AD19" s="750">
        <f t="shared" si="15"/>
        <v>-1</v>
      </c>
      <c r="AE19" s="216">
        <v>0</v>
      </c>
      <c r="AF19" s="750">
        <f t="shared" si="16"/>
        <v>-1</v>
      </c>
      <c r="AG19" s="236">
        <f>AA19+AC19+AE19</f>
        <v>0</v>
      </c>
      <c r="AH19" s="812">
        <f>((AG19/(3*$B19)))-1</f>
        <v>-1</v>
      </c>
    </row>
    <row r="20" spans="1:34" ht="15.75" hidden="1" thickBot="1" x14ac:dyDescent="0.3">
      <c r="A20" s="684" t="s">
        <v>2</v>
      </c>
      <c r="B20" s="36">
        <f>SUM(B16:B19)</f>
        <v>13</v>
      </c>
      <c r="C20" s="35">
        <f>SUM(C16:C19)</f>
        <v>12</v>
      </c>
      <c r="D20" s="744">
        <f t="shared" ref="D20" si="25">((C20/$B20))-1</f>
        <v>-7.6923076923076872E-2</v>
      </c>
      <c r="E20" s="35">
        <f>SUM(E16:E19)</f>
        <v>3</v>
      </c>
      <c r="F20" s="744">
        <f>((E20/$B20))-1</f>
        <v>-0.76923076923076916</v>
      </c>
      <c r="G20" s="35">
        <f>SUM(G16:G19)</f>
        <v>0</v>
      </c>
      <c r="H20" s="744">
        <f t="shared" ref="H20" si="26">((G20/$B20))-1</f>
        <v>-1</v>
      </c>
      <c r="I20" s="536">
        <f t="shared" ref="I20" si="27">C20+E20+G20</f>
        <v>15</v>
      </c>
      <c r="J20" s="753">
        <f t="shared" ref="J20" si="28">((I20/(3*$B20)))-1</f>
        <v>-0.61538461538461542</v>
      </c>
      <c r="K20" s="35">
        <f>SUM(K16:K19)</f>
        <v>0</v>
      </c>
      <c r="L20" s="744">
        <f>((K20/$B20))-1</f>
        <v>-1</v>
      </c>
      <c r="M20" s="35">
        <f>SUM(M16:M19)</f>
        <v>0</v>
      </c>
      <c r="N20" s="744">
        <f>((M20/$B20))-1</f>
        <v>-1</v>
      </c>
      <c r="O20" s="35">
        <f>SUM(O16:O19)</f>
        <v>0</v>
      </c>
      <c r="P20" s="744">
        <f t="shared" ref="P20" si="29">((O20/$B20))-1</f>
        <v>-1</v>
      </c>
      <c r="Q20" s="34">
        <f t="shared" ref="Q20" si="30">K20+M20+O20</f>
        <v>0</v>
      </c>
      <c r="R20" s="753">
        <f t="shared" ref="R20" si="31">((Q20/(3*$B20)))-1</f>
        <v>-1</v>
      </c>
      <c r="S20" s="35">
        <f>SUM(S16:S19)</f>
        <v>0</v>
      </c>
      <c r="T20" s="744">
        <f t="shared" si="11"/>
        <v>-1</v>
      </c>
      <c r="U20" s="35">
        <f>SUM(U16:U19)</f>
        <v>0</v>
      </c>
      <c r="V20" s="744">
        <f>((U20/$B20))-1</f>
        <v>-1</v>
      </c>
      <c r="W20" s="35">
        <f>SUM(W16:W19)</f>
        <v>0</v>
      </c>
      <c r="X20" s="744">
        <f t="shared" si="13"/>
        <v>-1</v>
      </c>
      <c r="Y20" s="536">
        <f t="shared" ref="Y20" si="32">S20+U20+W20</f>
        <v>0</v>
      </c>
      <c r="Z20" s="753">
        <f t="shared" ref="Z20" si="33">((Y20/(3*$B20)))-1</f>
        <v>-1</v>
      </c>
      <c r="AA20" s="35">
        <f>SUM(AA16:AA19)</f>
        <v>0</v>
      </c>
      <c r="AB20" s="744">
        <f>((AA20/$B20))-1</f>
        <v>-1</v>
      </c>
      <c r="AC20" s="35">
        <f>SUM(AC16:AC19)</f>
        <v>0</v>
      </c>
      <c r="AD20" s="744">
        <f>((AC20/$B20))-1</f>
        <v>-1</v>
      </c>
      <c r="AE20" s="35">
        <f>SUM(AE16:AE19)</f>
        <v>0</v>
      </c>
      <c r="AF20" s="744">
        <f t="shared" si="16"/>
        <v>-1</v>
      </c>
      <c r="AG20" s="34">
        <f t="shared" ref="AG20" si="34">AA20+AC20+AE20</f>
        <v>0</v>
      </c>
      <c r="AH20" s="753">
        <f t="shared" ref="AH20" si="35">((AG20/(3*$B20)))-1</f>
        <v>-1</v>
      </c>
    </row>
  </sheetData>
  <mergeCells count="37">
    <mergeCell ref="S7:S11"/>
    <mergeCell ref="U7:U11"/>
    <mergeCell ref="W7:W11"/>
    <mergeCell ref="AA7:AA11"/>
    <mergeCell ref="AC7:AC11"/>
    <mergeCell ref="AG7:AG11"/>
    <mergeCell ref="AH7:AH11"/>
    <mergeCell ref="A5:AH5"/>
    <mergeCell ref="Z7:Z11"/>
    <mergeCell ref="T7:T11"/>
    <mergeCell ref="V7:V11"/>
    <mergeCell ref="X7:X11"/>
    <mergeCell ref="AB7:AB11"/>
    <mergeCell ref="Y7:Y11"/>
    <mergeCell ref="C7:C11"/>
    <mergeCell ref="E7:E11"/>
    <mergeCell ref="G7:G11"/>
    <mergeCell ref="K7:K11"/>
    <mergeCell ref="M7:M11"/>
    <mergeCell ref="O7:O11"/>
    <mergeCell ref="AE7:AE11"/>
    <mergeCell ref="A14:AH14"/>
    <mergeCell ref="A3:R3"/>
    <mergeCell ref="A2:R2"/>
    <mergeCell ref="B7:B11"/>
    <mergeCell ref="D7:D11"/>
    <mergeCell ref="F7:F11"/>
    <mergeCell ref="H7:H11"/>
    <mergeCell ref="L7:L11"/>
    <mergeCell ref="N7:N11"/>
    <mergeCell ref="P7:P11"/>
    <mergeCell ref="Q7:Q11"/>
    <mergeCell ref="R7:R11"/>
    <mergeCell ref="I7:I11"/>
    <mergeCell ref="J7:J11"/>
    <mergeCell ref="AD7:AD11"/>
    <mergeCell ref="AF7:AF11"/>
  </mergeCells>
  <pageMargins left="0.23622047244094491" right="0.23622047244094491" top="0.35433070866141736" bottom="0.59055118110236227" header="0.31496062992125984" footer="0.31496062992125984"/>
  <pageSetup paperSize="9" scale="55" orientation="landscape" r:id="rId1"/>
  <headerFooter>
    <oddFooter>&amp;L&amp;12Fonte: Sistema WEBSAASS / SMS&amp;RPag.  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C000"/>
    <pageSetUpPr fitToPage="1"/>
  </sheetPr>
  <dimension ref="A2:AH21"/>
  <sheetViews>
    <sheetView showGridLines="0" zoomScale="90" zoomScaleNormal="90" workbookViewId="0">
      <pane xSplit="1" topLeftCell="B1" activePane="topRight" state="frozen"/>
      <selection activeCell="B1" sqref="B1"/>
      <selection pane="topRight" activeCell="B1" sqref="B1"/>
    </sheetView>
  </sheetViews>
  <sheetFormatPr defaultColWidth="8.85546875" defaultRowHeight="15" x14ac:dyDescent="0.25"/>
  <cols>
    <col min="1" max="1" width="46.28515625" style="553" customWidth="1"/>
    <col min="2" max="2" width="8.85546875" style="542"/>
    <col min="3" max="3" width="7" style="542" customWidth="1"/>
    <col min="4" max="4" width="9.28515625" style="807" bestFit="1" customWidth="1"/>
    <col min="5" max="5" width="7" style="542" customWidth="1"/>
    <col min="6" max="6" width="9.28515625" style="807" bestFit="1" customWidth="1"/>
    <col min="7" max="7" width="7" style="542" customWidth="1"/>
    <col min="8" max="8" width="9.28515625" style="807" bestFit="1" customWidth="1"/>
    <col min="9" max="9" width="10.28515625" style="542" hidden="1" customWidth="1"/>
    <col min="10" max="10" width="8.7109375" style="807" hidden="1" customWidth="1"/>
    <col min="11" max="11" width="7" style="542" customWidth="1"/>
    <col min="12" max="12" width="8.28515625" style="807" customWidth="1"/>
    <col min="13" max="13" width="7" style="542" customWidth="1"/>
    <col min="14" max="14" width="9.28515625" style="807" customWidth="1"/>
    <col min="15" max="15" width="7" style="542" customWidth="1"/>
    <col min="16" max="16" width="9.28515625" style="807" bestFit="1" customWidth="1"/>
    <col min="17" max="17" width="9.85546875" style="542" hidden="1" customWidth="1"/>
    <col min="18" max="18" width="9.28515625" style="807" hidden="1" customWidth="1"/>
    <col min="19" max="19" width="8.85546875" style="542"/>
    <col min="20" max="20" width="9.28515625" style="807" bestFit="1" customWidth="1"/>
    <col min="21" max="21" width="8.85546875" style="542"/>
    <col min="22" max="22" width="9.28515625" style="807" bestFit="1" customWidth="1"/>
    <col min="23" max="23" width="8.85546875" style="542"/>
    <col min="24" max="24" width="9.28515625" style="807" bestFit="1" customWidth="1"/>
    <col min="25" max="25" width="9.85546875" style="542" hidden="1" customWidth="1"/>
    <col min="26" max="26" width="9.28515625" style="807" hidden="1" customWidth="1"/>
    <col min="27" max="27" width="8.85546875" style="542"/>
    <col min="28" max="28" width="9.28515625" style="807" bestFit="1" customWidth="1"/>
    <col min="29" max="29" width="8.85546875" style="542"/>
    <col min="30" max="30" width="9.28515625" style="807" bestFit="1" customWidth="1"/>
    <col min="31" max="31" width="8.85546875" style="542"/>
    <col min="32" max="32" width="10.42578125" style="807" bestFit="1" customWidth="1"/>
    <col min="33" max="33" width="10.140625" style="542" hidden="1" customWidth="1"/>
    <col min="34" max="34" width="9.28515625" style="807" hidden="1" customWidth="1"/>
  </cols>
  <sheetData>
    <row r="2" spans="1:34" ht="15.75" x14ac:dyDescent="0.25">
      <c r="A2" s="949" t="s">
        <v>396</v>
      </c>
      <c r="B2" s="949"/>
      <c r="C2" s="949"/>
      <c r="D2" s="949"/>
      <c r="E2" s="949"/>
      <c r="F2" s="949"/>
      <c r="G2" s="949"/>
      <c r="H2" s="949"/>
      <c r="I2" s="949"/>
      <c r="J2" s="949"/>
      <c r="K2" s="949"/>
      <c r="L2" s="949"/>
      <c r="M2" s="949"/>
      <c r="N2" s="949"/>
      <c r="O2" s="949"/>
      <c r="P2" s="949"/>
      <c r="Q2" s="949"/>
      <c r="R2" s="949"/>
    </row>
    <row r="3" spans="1:34" ht="15.75" x14ac:dyDescent="0.25">
      <c r="A3" s="949" t="str">
        <f>'UBS E NASF Malta Cardoso'!A3</f>
        <v>OSS/SPDM – Associação Paulista para o Desenvolvimento da Medicina</v>
      </c>
      <c r="B3" s="949"/>
      <c r="C3" s="949"/>
      <c r="D3" s="949"/>
      <c r="E3" s="949"/>
      <c r="F3" s="949"/>
      <c r="G3" s="949"/>
      <c r="H3" s="949"/>
      <c r="I3" s="949"/>
      <c r="J3" s="949"/>
      <c r="K3" s="949"/>
      <c r="L3" s="949"/>
      <c r="M3" s="949"/>
      <c r="N3" s="949"/>
      <c r="O3" s="949"/>
      <c r="P3" s="949"/>
      <c r="Q3" s="949"/>
      <c r="R3" s="949"/>
    </row>
    <row r="5" spans="1:34" ht="15.75" x14ac:dyDescent="0.25">
      <c r="A5" s="950" t="s">
        <v>418</v>
      </c>
      <c r="B5" s="951"/>
      <c r="C5" s="951"/>
      <c r="D5" s="951"/>
      <c r="E5" s="951"/>
      <c r="F5" s="951"/>
      <c r="G5" s="951"/>
      <c r="H5" s="951"/>
      <c r="I5" s="951"/>
      <c r="J5" s="951"/>
      <c r="K5" s="951"/>
      <c r="L5" s="951"/>
      <c r="M5" s="951"/>
      <c r="N5" s="951"/>
      <c r="O5" s="951"/>
      <c r="P5" s="951"/>
      <c r="Q5" s="951"/>
      <c r="R5" s="951"/>
      <c r="S5" s="951"/>
      <c r="T5" s="951"/>
      <c r="U5" s="951"/>
      <c r="V5" s="951"/>
      <c r="W5" s="951"/>
      <c r="X5" s="951"/>
      <c r="Y5" s="951"/>
      <c r="Z5" s="951"/>
      <c r="AA5" s="951"/>
      <c r="AB5" s="951"/>
      <c r="AC5" s="951"/>
      <c r="AD5" s="951"/>
      <c r="AE5" s="951"/>
      <c r="AF5" s="951"/>
      <c r="AG5" s="951"/>
      <c r="AH5" s="951"/>
    </row>
    <row r="6" spans="1:34" s="650" customFormat="1" ht="26.25" thickBot="1" x14ac:dyDescent="0.25">
      <c r="A6" s="665" t="s">
        <v>8</v>
      </c>
      <c r="B6" s="653" t="s">
        <v>9</v>
      </c>
      <c r="C6" s="633" t="str">
        <f>'UBS Vila Dalva'!C6</f>
        <v>JAN</v>
      </c>
      <c r="D6" s="629" t="str">
        <f>'UBS Vila Dalva'!D6</f>
        <v>%</v>
      </c>
      <c r="E6" s="633" t="str">
        <f>'UBS Vila Dalva'!E6</f>
        <v>FEV</v>
      </c>
      <c r="F6" s="629" t="str">
        <f>'UBS Vila Dalva'!F6</f>
        <v>%</v>
      </c>
      <c r="G6" s="633" t="str">
        <f>'UBS Vila Dalva'!G6</f>
        <v>MAR</v>
      </c>
      <c r="H6" s="629" t="str">
        <f>'UBS Vila Dalva'!H6</f>
        <v>%</v>
      </c>
      <c r="I6" s="634" t="str">
        <f>'UBS Vila Dalva'!I6</f>
        <v>Trimestre</v>
      </c>
      <c r="J6" s="751" t="str">
        <f>'UBS Vila Dalva'!J6</f>
        <v>%</v>
      </c>
      <c r="K6" s="633" t="str">
        <f>'UBS Vila Dalva'!K6</f>
        <v>ABR</v>
      </c>
      <c r="L6" s="629" t="str">
        <f>'UBS Vila Dalva'!L6</f>
        <v>%</v>
      </c>
      <c r="M6" s="633" t="str">
        <f>'UBS Vila Dalva'!M6</f>
        <v>MAI</v>
      </c>
      <c r="N6" s="629" t="str">
        <f>'UBS Vila Dalva'!N6</f>
        <v>%</v>
      </c>
      <c r="O6" s="633" t="str">
        <f>'UBS Vila Dalva'!O6</f>
        <v>JUN</v>
      </c>
      <c r="P6" s="629" t="str">
        <f>'UBS Vila Dalva'!P6</f>
        <v>%</v>
      </c>
      <c r="Q6" s="634" t="str">
        <f>'UBS Vila Dalva'!Q6</f>
        <v>Trimestre</v>
      </c>
      <c r="R6" s="630" t="str">
        <f>'UBS Vila Dalva'!R6</f>
        <v>%</v>
      </c>
      <c r="S6" s="633" t="str">
        <f>'UBS Vila Dalva'!S6</f>
        <v>JUL</v>
      </c>
      <c r="T6" s="629" t="str">
        <f>'UBS Vila Dalva'!T6</f>
        <v>%</v>
      </c>
      <c r="U6" s="633" t="str">
        <f>'UBS Vila Dalva'!U6</f>
        <v>AGO</v>
      </c>
      <c r="V6" s="629" t="str">
        <f>'UBS Vila Dalva'!V6</f>
        <v>%</v>
      </c>
      <c r="W6" s="633" t="str">
        <f>'UBS Vila Dalva'!W6</f>
        <v>SET</v>
      </c>
      <c r="X6" s="629" t="str">
        <f>'UBS Vila Dalva'!X6</f>
        <v>%</v>
      </c>
      <c r="Y6" s="634" t="str">
        <f>'UBS Vila Dalva'!Y6</f>
        <v>Trimestre</v>
      </c>
      <c r="Z6" s="751" t="str">
        <f>'UBS Vila Dalva'!Z6</f>
        <v>%</v>
      </c>
      <c r="AA6" s="633" t="str">
        <f>'UBS Vila Dalva'!AA6</f>
        <v>OUT</v>
      </c>
      <c r="AB6" s="629" t="str">
        <f>'UBS Vila Dalva'!AB6</f>
        <v>%</v>
      </c>
      <c r="AC6" s="633" t="str">
        <f>'UBS Vila Dalva'!AC6</f>
        <v>NOV</v>
      </c>
      <c r="AD6" s="629" t="str">
        <f>'UBS Vila Dalva'!AD6</f>
        <v>%</v>
      </c>
      <c r="AE6" s="633" t="str">
        <f>'UBS Vila Dalva'!AE6</f>
        <v>DEZ</v>
      </c>
      <c r="AF6" s="629" t="str">
        <f>'UBS Vila Dalva'!AF6</f>
        <v>%</v>
      </c>
      <c r="AG6" s="634" t="str">
        <f>'UBS Vila Dalva'!AG6</f>
        <v>Trimestre</v>
      </c>
      <c r="AH6" s="630" t="str">
        <f>'UBS Vila Dalva'!AH6</f>
        <v>%</v>
      </c>
    </row>
    <row r="7" spans="1:34" ht="15.75" thickTop="1" x14ac:dyDescent="0.25">
      <c r="A7" s="835" t="s">
        <v>202</v>
      </c>
      <c r="B7" s="966">
        <v>100</v>
      </c>
      <c r="C7" s="977">
        <v>110</v>
      </c>
      <c r="D7" s="968">
        <f>((C7:C11/$B7))</f>
        <v>1.1000000000000001</v>
      </c>
      <c r="E7" s="977">
        <v>106</v>
      </c>
      <c r="F7" s="968">
        <f>((E7/$B7))</f>
        <v>1.06</v>
      </c>
      <c r="G7" s="977">
        <v>109</v>
      </c>
      <c r="H7" s="968">
        <f>((G7/$B7))</f>
        <v>1.0900000000000001</v>
      </c>
      <c r="I7" s="971">
        <f>C7+E7+G7</f>
        <v>325</v>
      </c>
      <c r="J7" s="974">
        <f>((I7/(3*$B7)))</f>
        <v>1.0833333333333333</v>
      </c>
      <c r="K7" s="977">
        <v>110</v>
      </c>
      <c r="L7" s="968" t="s">
        <v>1</v>
      </c>
      <c r="M7" s="977">
        <v>110</v>
      </c>
      <c r="N7" s="968">
        <f>((M7/$B7))</f>
        <v>1.1000000000000001</v>
      </c>
      <c r="O7" s="977">
        <v>110</v>
      </c>
      <c r="P7" s="968">
        <f>((O7/$B7))</f>
        <v>1.1000000000000001</v>
      </c>
      <c r="Q7" s="971">
        <f>K7+M7+O7</f>
        <v>330</v>
      </c>
      <c r="R7" s="974">
        <f>((Q7/(3*$B7)))</f>
        <v>1.1000000000000001</v>
      </c>
      <c r="S7" s="977"/>
      <c r="T7" s="968">
        <f>((S7:S11/$B7))</f>
        <v>0</v>
      </c>
      <c r="U7" s="977"/>
      <c r="V7" s="968">
        <f>((U7/$B7))</f>
        <v>0</v>
      </c>
      <c r="W7" s="977"/>
      <c r="X7" s="968">
        <f>((W7/$B7))</f>
        <v>0</v>
      </c>
      <c r="Y7" s="971">
        <f>S7+U7+W7</f>
        <v>0</v>
      </c>
      <c r="Z7" s="974">
        <f>((Y7/(3*$B7)))</f>
        <v>0</v>
      </c>
      <c r="AA7" s="977"/>
      <c r="AB7" s="968">
        <f>((AA7:AA11/$B7))</f>
        <v>0</v>
      </c>
      <c r="AC7" s="977"/>
      <c r="AD7" s="968">
        <f>((AC7/$B7))</f>
        <v>0</v>
      </c>
      <c r="AE7" s="977"/>
      <c r="AF7" s="968">
        <f>((AE7/$B7))</f>
        <v>0</v>
      </c>
      <c r="AG7" s="971">
        <f>AA7+AC7+AE7</f>
        <v>0</v>
      </c>
      <c r="AH7" s="974">
        <f>((AG7/(3*$B7)))</f>
        <v>0</v>
      </c>
    </row>
    <row r="8" spans="1:34" x14ac:dyDescent="0.25">
      <c r="A8" s="835" t="s">
        <v>203</v>
      </c>
      <c r="B8" s="967"/>
      <c r="C8" s="978"/>
      <c r="D8" s="969"/>
      <c r="E8" s="978"/>
      <c r="F8" s="969"/>
      <c r="G8" s="978"/>
      <c r="H8" s="969"/>
      <c r="I8" s="972"/>
      <c r="J8" s="975"/>
      <c r="K8" s="978"/>
      <c r="L8" s="969"/>
      <c r="M8" s="978"/>
      <c r="N8" s="969"/>
      <c r="O8" s="978"/>
      <c r="P8" s="969"/>
      <c r="Q8" s="972"/>
      <c r="R8" s="975"/>
      <c r="S8" s="978"/>
      <c r="T8" s="969"/>
      <c r="U8" s="978"/>
      <c r="V8" s="969"/>
      <c r="W8" s="978"/>
      <c r="X8" s="969"/>
      <c r="Y8" s="972"/>
      <c r="Z8" s="975"/>
      <c r="AA8" s="978"/>
      <c r="AB8" s="969"/>
      <c r="AC8" s="978"/>
      <c r="AD8" s="969"/>
      <c r="AE8" s="978"/>
      <c r="AF8" s="969"/>
      <c r="AG8" s="972"/>
      <c r="AH8" s="975"/>
    </row>
    <row r="9" spans="1:34" x14ac:dyDescent="0.25">
      <c r="A9" s="836" t="s">
        <v>209</v>
      </c>
      <c r="B9" s="967"/>
      <c r="C9" s="978"/>
      <c r="D9" s="969"/>
      <c r="E9" s="978">
        <v>110</v>
      </c>
      <c r="F9" s="969"/>
      <c r="G9" s="978">
        <v>110</v>
      </c>
      <c r="H9" s="969"/>
      <c r="I9" s="972"/>
      <c r="J9" s="975"/>
      <c r="K9" s="978"/>
      <c r="L9" s="969"/>
      <c r="M9" s="978"/>
      <c r="N9" s="969"/>
      <c r="O9" s="978"/>
      <c r="P9" s="969"/>
      <c r="Q9" s="972"/>
      <c r="R9" s="975"/>
      <c r="S9" s="978"/>
      <c r="T9" s="969"/>
      <c r="U9" s="978"/>
      <c r="V9" s="969"/>
      <c r="W9" s="978"/>
      <c r="X9" s="969"/>
      <c r="Y9" s="972"/>
      <c r="Z9" s="975"/>
      <c r="AA9" s="978"/>
      <c r="AB9" s="969"/>
      <c r="AC9" s="978"/>
      <c r="AD9" s="969"/>
      <c r="AE9" s="978"/>
      <c r="AF9" s="969"/>
      <c r="AG9" s="972"/>
      <c r="AH9" s="975"/>
    </row>
    <row r="10" spans="1:34" x14ac:dyDescent="0.25">
      <c r="A10" s="837" t="s">
        <v>204</v>
      </c>
      <c r="B10" s="967"/>
      <c r="C10" s="978"/>
      <c r="D10" s="969"/>
      <c r="E10" s="978"/>
      <c r="F10" s="969"/>
      <c r="G10" s="978"/>
      <c r="H10" s="969"/>
      <c r="I10" s="972"/>
      <c r="J10" s="975"/>
      <c r="K10" s="978"/>
      <c r="L10" s="969"/>
      <c r="M10" s="978"/>
      <c r="N10" s="969"/>
      <c r="O10" s="978"/>
      <c r="P10" s="969"/>
      <c r="Q10" s="972"/>
      <c r="R10" s="975"/>
      <c r="S10" s="978"/>
      <c r="T10" s="969"/>
      <c r="U10" s="978"/>
      <c r="V10" s="969"/>
      <c r="W10" s="978"/>
      <c r="X10" s="969"/>
      <c r="Y10" s="972"/>
      <c r="Z10" s="975"/>
      <c r="AA10" s="978"/>
      <c r="AB10" s="969"/>
      <c r="AC10" s="978"/>
      <c r="AD10" s="969"/>
      <c r="AE10" s="978"/>
      <c r="AF10" s="969"/>
      <c r="AG10" s="972"/>
      <c r="AH10" s="975"/>
    </row>
    <row r="11" spans="1:34" ht="15.75" thickBot="1" x14ac:dyDescent="0.3">
      <c r="A11" s="838" t="s">
        <v>205</v>
      </c>
      <c r="B11" s="967"/>
      <c r="C11" s="979"/>
      <c r="D11" s="970"/>
      <c r="E11" s="979"/>
      <c r="F11" s="970"/>
      <c r="G11" s="979"/>
      <c r="H11" s="970"/>
      <c r="I11" s="973"/>
      <c r="J11" s="976"/>
      <c r="K11" s="979"/>
      <c r="L11" s="970"/>
      <c r="M11" s="979"/>
      <c r="N11" s="970"/>
      <c r="O11" s="979"/>
      <c r="P11" s="970"/>
      <c r="Q11" s="973"/>
      <c r="R11" s="976"/>
      <c r="S11" s="979"/>
      <c r="T11" s="970"/>
      <c r="U11" s="979"/>
      <c r="V11" s="970"/>
      <c r="W11" s="979"/>
      <c r="X11" s="970"/>
      <c r="Y11" s="973"/>
      <c r="Z11" s="976"/>
      <c r="AA11" s="979"/>
      <c r="AB11" s="970"/>
      <c r="AC11" s="979"/>
      <c r="AD11" s="970"/>
      <c r="AE11" s="979"/>
      <c r="AF11" s="970"/>
      <c r="AG11" s="973"/>
      <c r="AH11" s="976"/>
    </row>
    <row r="12" spans="1:34" s="542" customFormat="1" ht="18.75" customHeight="1" thickBot="1" x14ac:dyDescent="0.3">
      <c r="A12" s="887" t="s">
        <v>424</v>
      </c>
      <c r="B12" s="888">
        <f>SUM(B7:B11)</f>
        <v>100</v>
      </c>
      <c r="C12" s="889">
        <f>SUM(C7:C11)</f>
        <v>110</v>
      </c>
      <c r="D12" s="744">
        <f>((C12/$B12))</f>
        <v>1.1000000000000001</v>
      </c>
      <c r="E12" s="889">
        <f>SUM(E7:E11)</f>
        <v>216</v>
      </c>
      <c r="F12" s="744">
        <f>((E12/$B12))</f>
        <v>2.16</v>
      </c>
      <c r="G12" s="889">
        <f>SUM(G7:G11)</f>
        <v>219</v>
      </c>
      <c r="H12" s="744">
        <f>((G12/$B12))</f>
        <v>2.19</v>
      </c>
      <c r="I12" s="890">
        <f t="shared" ref="I12" si="0">C12+E12+G12</f>
        <v>545</v>
      </c>
      <c r="J12" s="747">
        <f>((I12/(3*$B12)))</f>
        <v>1.8166666666666667</v>
      </c>
      <c r="K12" s="889">
        <f>SUM(K7:K11)</f>
        <v>110</v>
      </c>
      <c r="L12" s="744">
        <f>((K12/$B12))</f>
        <v>1.1000000000000001</v>
      </c>
      <c r="M12" s="889">
        <f>SUM(M7:M11)</f>
        <v>110</v>
      </c>
      <c r="N12" s="744">
        <f>((M12/$B12))</f>
        <v>1.1000000000000001</v>
      </c>
      <c r="O12" s="889">
        <f>SUM(O7:O11)</f>
        <v>110</v>
      </c>
      <c r="P12" s="744">
        <f>((O12/$B12))</f>
        <v>1.1000000000000001</v>
      </c>
      <c r="Q12" s="890">
        <f t="shared" ref="Q12" si="1">K12+M12+O12</f>
        <v>330</v>
      </c>
      <c r="R12" s="747">
        <f>((Q12/(3*$B12)))</f>
        <v>1.1000000000000001</v>
      </c>
      <c r="S12" s="889">
        <f>SUM(S7:S11)</f>
        <v>0</v>
      </c>
      <c r="T12" s="744">
        <f>((S12/$B12))</f>
        <v>0</v>
      </c>
      <c r="U12" s="889">
        <f>SUM(U7:U11)</f>
        <v>0</v>
      </c>
      <c r="V12" s="744">
        <f>((U12/$B12))</f>
        <v>0</v>
      </c>
      <c r="W12" s="889">
        <f>SUM(W7:W11)</f>
        <v>0</v>
      </c>
      <c r="X12" s="744">
        <f>((W12/$B12))</f>
        <v>0</v>
      </c>
      <c r="Y12" s="890">
        <f t="shared" ref="Y12" si="2">S12+U12+W12</f>
        <v>0</v>
      </c>
      <c r="Z12" s="747">
        <f>((Y12/(3*$B12)))</f>
        <v>0</v>
      </c>
      <c r="AA12" s="889">
        <f>SUM(AA7:AA11)</f>
        <v>0</v>
      </c>
      <c r="AB12" s="744">
        <f>((AA12/$B12))</f>
        <v>0</v>
      </c>
      <c r="AC12" s="889">
        <f>SUM(AC7:AC11)</f>
        <v>0</v>
      </c>
      <c r="AD12" s="744">
        <f>((AC12/$B12))</f>
        <v>0</v>
      </c>
      <c r="AE12" s="889">
        <f>SUM(AE7:AE11)</f>
        <v>0</v>
      </c>
      <c r="AF12" s="744">
        <f>((AE12/$B12))</f>
        <v>0</v>
      </c>
      <c r="AG12" s="890">
        <f t="shared" ref="AG12" si="3">AA12+AC12+AE12</f>
        <v>0</v>
      </c>
      <c r="AH12" s="747">
        <f>((AG12/(3*$B12)))</f>
        <v>0</v>
      </c>
    </row>
    <row r="14" spans="1:34" ht="15.75" hidden="1" x14ac:dyDescent="0.25">
      <c r="A14" s="950" t="s">
        <v>375</v>
      </c>
      <c r="B14" s="951"/>
      <c r="C14" s="951"/>
      <c r="D14" s="951"/>
      <c r="E14" s="951"/>
      <c r="F14" s="951"/>
      <c r="G14" s="951"/>
      <c r="H14" s="951"/>
      <c r="I14" s="951"/>
      <c r="J14" s="951"/>
      <c r="K14" s="951"/>
      <c r="L14" s="951"/>
      <c r="M14" s="951"/>
      <c r="N14" s="951"/>
      <c r="O14" s="951"/>
      <c r="P14" s="951"/>
      <c r="Q14" s="951"/>
      <c r="R14" s="951"/>
      <c r="S14" s="951"/>
      <c r="T14" s="951"/>
      <c r="U14" s="951"/>
      <c r="V14" s="951"/>
      <c r="W14" s="951"/>
      <c r="X14" s="951"/>
      <c r="Y14" s="951"/>
      <c r="Z14" s="951"/>
      <c r="AA14" s="951"/>
      <c r="AB14" s="951"/>
      <c r="AC14" s="951"/>
      <c r="AD14" s="951"/>
      <c r="AE14" s="951"/>
      <c r="AF14" s="951"/>
      <c r="AG14" s="951"/>
      <c r="AH14" s="951"/>
    </row>
    <row r="15" spans="1:34" ht="24.75" hidden="1" thickBot="1" x14ac:dyDescent="0.3">
      <c r="A15" s="685" t="s">
        <v>8</v>
      </c>
      <c r="B15" s="41" t="s">
        <v>9</v>
      </c>
      <c r="C15" s="43" t="str">
        <f t="shared" ref="C15:AH15" si="4">C6</f>
        <v>JAN</v>
      </c>
      <c r="D15" s="627" t="str">
        <f t="shared" si="4"/>
        <v>%</v>
      </c>
      <c r="E15" s="43" t="str">
        <f t="shared" si="4"/>
        <v>FEV</v>
      </c>
      <c r="F15" s="627" t="str">
        <f t="shared" si="4"/>
        <v>%</v>
      </c>
      <c r="G15" s="43" t="str">
        <f t="shared" si="4"/>
        <v>MAR</v>
      </c>
      <c r="H15" s="627" t="str">
        <f t="shared" si="4"/>
        <v>%</v>
      </c>
      <c r="I15" s="217" t="str">
        <f t="shared" si="4"/>
        <v>Trimestre</v>
      </c>
      <c r="J15" s="752" t="str">
        <f t="shared" si="4"/>
        <v>%</v>
      </c>
      <c r="K15" s="43" t="str">
        <f t="shared" si="4"/>
        <v>ABR</v>
      </c>
      <c r="L15" s="627" t="str">
        <f t="shared" si="4"/>
        <v>%</v>
      </c>
      <c r="M15" s="43" t="str">
        <f t="shared" si="4"/>
        <v>MAI</v>
      </c>
      <c r="N15" s="627" t="str">
        <f t="shared" si="4"/>
        <v>%</v>
      </c>
      <c r="O15" s="43" t="str">
        <f t="shared" si="4"/>
        <v>JUN</v>
      </c>
      <c r="P15" s="627" t="str">
        <f t="shared" si="4"/>
        <v>%</v>
      </c>
      <c r="Q15" s="45" t="str">
        <f t="shared" si="4"/>
        <v>Trimestre</v>
      </c>
      <c r="R15" s="628" t="str">
        <f t="shared" si="4"/>
        <v>%</v>
      </c>
      <c r="S15" s="43" t="str">
        <f t="shared" si="4"/>
        <v>JUL</v>
      </c>
      <c r="T15" s="627" t="str">
        <f t="shared" si="4"/>
        <v>%</v>
      </c>
      <c r="U15" s="43" t="str">
        <f t="shared" si="4"/>
        <v>AGO</v>
      </c>
      <c r="V15" s="627" t="str">
        <f t="shared" si="4"/>
        <v>%</v>
      </c>
      <c r="W15" s="43" t="str">
        <f t="shared" si="4"/>
        <v>SET</v>
      </c>
      <c r="X15" s="627" t="str">
        <f t="shared" si="4"/>
        <v>%</v>
      </c>
      <c r="Y15" s="217" t="str">
        <f t="shared" si="4"/>
        <v>Trimestre</v>
      </c>
      <c r="Z15" s="752" t="str">
        <f t="shared" si="4"/>
        <v>%</v>
      </c>
      <c r="AA15" s="43" t="str">
        <f t="shared" si="4"/>
        <v>OUT</v>
      </c>
      <c r="AB15" s="627" t="str">
        <f t="shared" si="4"/>
        <v>%</v>
      </c>
      <c r="AC15" s="43" t="str">
        <f t="shared" si="4"/>
        <v>NOV</v>
      </c>
      <c r="AD15" s="627" t="str">
        <f t="shared" si="4"/>
        <v>%</v>
      </c>
      <c r="AE15" s="43" t="str">
        <f t="shared" si="4"/>
        <v>DEZ</v>
      </c>
      <c r="AF15" s="627" t="str">
        <f t="shared" si="4"/>
        <v>%</v>
      </c>
      <c r="AG15" s="45" t="str">
        <f t="shared" si="4"/>
        <v>Trimestre</v>
      </c>
      <c r="AH15" s="628" t="str">
        <f t="shared" si="4"/>
        <v>%</v>
      </c>
    </row>
    <row r="16" spans="1:34" ht="15.75" hidden="1" thickTop="1" x14ac:dyDescent="0.25">
      <c r="A16" s="686" t="s">
        <v>145</v>
      </c>
      <c r="B16" s="197">
        <v>1</v>
      </c>
      <c r="C16" s="215">
        <v>10</v>
      </c>
      <c r="D16" s="748">
        <f>((C16/$B16))-1</f>
        <v>9</v>
      </c>
      <c r="E16" s="215">
        <v>0</v>
      </c>
      <c r="F16" s="748">
        <f>((E16/$B16))-1</f>
        <v>-1</v>
      </c>
      <c r="G16" s="215">
        <v>0</v>
      </c>
      <c r="H16" s="748">
        <f>((G16/$B16))-1</f>
        <v>-1</v>
      </c>
      <c r="I16" s="235">
        <f>C16+E16+G16</f>
        <v>10</v>
      </c>
      <c r="J16" s="810">
        <f>((I16/(3*$B16)))-1</f>
        <v>2.3333333333333335</v>
      </c>
      <c r="K16" s="215">
        <v>0</v>
      </c>
      <c r="L16" s="748">
        <f>((K16/$B16))-1</f>
        <v>-1</v>
      </c>
      <c r="M16" s="215">
        <v>0</v>
      </c>
      <c r="N16" s="748">
        <f>((M16/$B16))-1</f>
        <v>-1</v>
      </c>
      <c r="O16" s="215">
        <v>0</v>
      </c>
      <c r="P16" s="748">
        <f>((O16/$B16))-1</f>
        <v>-1</v>
      </c>
      <c r="Q16" s="235">
        <f>K16+M16+O16</f>
        <v>0</v>
      </c>
      <c r="R16" s="810">
        <f>((Q16/(3*$B16)))-1</f>
        <v>-1</v>
      </c>
      <c r="S16" s="215">
        <v>0</v>
      </c>
      <c r="T16" s="748">
        <f>((S16/$B16))-1</f>
        <v>-1</v>
      </c>
      <c r="U16" s="215">
        <v>0</v>
      </c>
      <c r="V16" s="748">
        <f>((U16/$B16))-1</f>
        <v>-1</v>
      </c>
      <c r="W16" s="215">
        <v>0</v>
      </c>
      <c r="X16" s="748">
        <f>((W16/$B16))-1</f>
        <v>-1</v>
      </c>
      <c r="Y16" s="235">
        <f>S16+U16+W16</f>
        <v>0</v>
      </c>
      <c r="Z16" s="810">
        <f>((Y16/(3*$B16)))-1</f>
        <v>-1</v>
      </c>
      <c r="AA16" s="215">
        <v>0</v>
      </c>
      <c r="AB16" s="748">
        <f>((AA16/$B16))-1</f>
        <v>-1</v>
      </c>
      <c r="AC16" s="215">
        <v>0</v>
      </c>
      <c r="AD16" s="748">
        <f>((AC16/$B16))-1</f>
        <v>-1</v>
      </c>
      <c r="AE16" s="215"/>
      <c r="AF16" s="748">
        <f>((AE16/$B16))-1</f>
        <v>-1</v>
      </c>
      <c r="AG16" s="235">
        <f>AA16+AC16+AE16</f>
        <v>0</v>
      </c>
      <c r="AH16" s="810">
        <f>((AG16/(3*$B16)))-1</f>
        <v>-1</v>
      </c>
    </row>
    <row r="17" spans="1:34" hidden="1" x14ac:dyDescent="0.25">
      <c r="A17" s="686" t="s">
        <v>206</v>
      </c>
      <c r="B17" s="197">
        <v>1</v>
      </c>
      <c r="C17" s="216">
        <v>1</v>
      </c>
      <c r="D17" s="749">
        <f t="shared" ref="D17:F20" si="5">((C17/$B17))-1</f>
        <v>0</v>
      </c>
      <c r="E17" s="216">
        <v>0</v>
      </c>
      <c r="F17" s="749">
        <f t="shared" si="5"/>
        <v>-1</v>
      </c>
      <c r="G17" s="216">
        <v>0</v>
      </c>
      <c r="H17" s="749">
        <f t="shared" ref="H17:H20" si="6">((G17/$B17))-1</f>
        <v>-1</v>
      </c>
      <c r="I17" s="195">
        <f>C17+E17+G17</f>
        <v>1</v>
      </c>
      <c r="J17" s="811">
        <f>((I17/(3*$B17)))-1</f>
        <v>-0.66666666666666674</v>
      </c>
      <c r="K17" s="216">
        <v>0</v>
      </c>
      <c r="L17" s="749">
        <f t="shared" ref="L17:L19" si="7">((K17/$B17))-1</f>
        <v>-1</v>
      </c>
      <c r="M17" s="216">
        <v>0</v>
      </c>
      <c r="N17" s="749">
        <f t="shared" ref="N17:N19" si="8">((M17/$B17))-1</f>
        <v>-1</v>
      </c>
      <c r="O17" s="216">
        <v>0</v>
      </c>
      <c r="P17" s="749">
        <f t="shared" ref="P17:P20" si="9">((O17/$B17))-1</f>
        <v>-1</v>
      </c>
      <c r="Q17" s="195">
        <f>K17+M17+O17</f>
        <v>0</v>
      </c>
      <c r="R17" s="811">
        <f>((Q17/(3*$B17)))-1</f>
        <v>-1</v>
      </c>
      <c r="S17" s="216">
        <v>0</v>
      </c>
      <c r="T17" s="749">
        <f t="shared" ref="T17:T20" si="10">((S17/$B17))-1</f>
        <v>-1</v>
      </c>
      <c r="U17" s="216">
        <v>0</v>
      </c>
      <c r="V17" s="749">
        <f t="shared" ref="V17:V19" si="11">((U17/$B17))-1</f>
        <v>-1</v>
      </c>
      <c r="W17" s="216">
        <v>0</v>
      </c>
      <c r="X17" s="749">
        <f t="shared" ref="X17:X20" si="12">((W17/$B17))-1</f>
        <v>-1</v>
      </c>
      <c r="Y17" s="195">
        <f>S17+U17+W17</f>
        <v>0</v>
      </c>
      <c r="Z17" s="811">
        <f>((Y17/(3*$B17)))-1</f>
        <v>-1</v>
      </c>
      <c r="AA17" s="216">
        <v>0</v>
      </c>
      <c r="AB17" s="749">
        <f t="shared" ref="AB17:AB19" si="13">((AA17/$B17))-1</f>
        <v>-1</v>
      </c>
      <c r="AC17" s="216">
        <v>0</v>
      </c>
      <c r="AD17" s="749">
        <f t="shared" ref="AD17:AD19" si="14">((AC17/$B17))-1</f>
        <v>-1</v>
      </c>
      <c r="AE17" s="216"/>
      <c r="AF17" s="749">
        <f t="shared" ref="AF17:AF20" si="15">((AE17/$B17))-1</f>
        <v>-1</v>
      </c>
      <c r="AG17" s="195">
        <f>AA17+AC17+AE17</f>
        <v>0</v>
      </c>
      <c r="AH17" s="811">
        <f>((AG17/(3*$B17)))-1</f>
        <v>-1</v>
      </c>
    </row>
    <row r="18" spans="1:34" hidden="1" x14ac:dyDescent="0.25">
      <c r="A18" s="687" t="s">
        <v>207</v>
      </c>
      <c r="B18" s="197">
        <v>10</v>
      </c>
      <c r="C18" s="216">
        <v>1</v>
      </c>
      <c r="D18" s="749">
        <f t="shared" si="5"/>
        <v>-0.9</v>
      </c>
      <c r="E18" s="216">
        <v>0</v>
      </c>
      <c r="F18" s="749">
        <f t="shared" si="5"/>
        <v>-1</v>
      </c>
      <c r="G18" s="216">
        <v>0</v>
      </c>
      <c r="H18" s="749">
        <f t="shared" si="6"/>
        <v>-1</v>
      </c>
      <c r="I18" s="195">
        <f>C18+E18+G18</f>
        <v>1</v>
      </c>
      <c r="J18" s="811">
        <f>((I18/(3*$B18)))-1</f>
        <v>-0.96666666666666667</v>
      </c>
      <c r="K18" s="216">
        <v>0</v>
      </c>
      <c r="L18" s="749">
        <f t="shared" si="7"/>
        <v>-1</v>
      </c>
      <c r="M18" s="216">
        <v>0</v>
      </c>
      <c r="N18" s="749">
        <f t="shared" si="8"/>
        <v>-1</v>
      </c>
      <c r="O18" s="216">
        <v>0</v>
      </c>
      <c r="P18" s="749">
        <f t="shared" si="9"/>
        <v>-1</v>
      </c>
      <c r="Q18" s="195">
        <f>K18+M18+O18</f>
        <v>0</v>
      </c>
      <c r="R18" s="811">
        <f>((Q18/(3*$B18)))-1</f>
        <v>-1</v>
      </c>
      <c r="S18" s="216">
        <v>0</v>
      </c>
      <c r="T18" s="749">
        <f t="shared" si="10"/>
        <v>-1</v>
      </c>
      <c r="U18" s="216">
        <v>0</v>
      </c>
      <c r="V18" s="749">
        <f t="shared" si="11"/>
        <v>-1</v>
      </c>
      <c r="W18" s="216">
        <v>0</v>
      </c>
      <c r="X18" s="749">
        <f t="shared" si="12"/>
        <v>-1</v>
      </c>
      <c r="Y18" s="195">
        <f>S18+U18+W18</f>
        <v>0</v>
      </c>
      <c r="Z18" s="811">
        <f>((Y18/(3*$B18)))-1</f>
        <v>-1</v>
      </c>
      <c r="AA18" s="216">
        <v>0</v>
      </c>
      <c r="AB18" s="749">
        <f t="shared" si="13"/>
        <v>-1</v>
      </c>
      <c r="AC18" s="216">
        <v>0</v>
      </c>
      <c r="AD18" s="749">
        <f t="shared" si="14"/>
        <v>-1</v>
      </c>
      <c r="AE18" s="216"/>
      <c r="AF18" s="749">
        <f t="shared" si="15"/>
        <v>-1</v>
      </c>
      <c r="AG18" s="195">
        <f>AA18+AC18+AE18</f>
        <v>0</v>
      </c>
      <c r="AH18" s="811">
        <f>((AG18/(3*$B18)))-1</f>
        <v>-1</v>
      </c>
    </row>
    <row r="19" spans="1:34" ht="15.75" hidden="1" thickBot="1" x14ac:dyDescent="0.3">
      <c r="A19" s="688" t="s">
        <v>208</v>
      </c>
      <c r="B19" s="197">
        <v>1</v>
      </c>
      <c r="C19" s="216">
        <v>1</v>
      </c>
      <c r="D19" s="750">
        <f t="shared" si="5"/>
        <v>0</v>
      </c>
      <c r="E19" s="216">
        <v>0</v>
      </c>
      <c r="F19" s="750">
        <f t="shared" si="5"/>
        <v>-1</v>
      </c>
      <c r="G19" s="216">
        <v>0</v>
      </c>
      <c r="H19" s="750">
        <f t="shared" si="6"/>
        <v>-1</v>
      </c>
      <c r="I19" s="236">
        <f>C19+E19+G19</f>
        <v>1</v>
      </c>
      <c r="J19" s="812">
        <f>((I19/(3*$B19)))-1</f>
        <v>-0.66666666666666674</v>
      </c>
      <c r="K19" s="216">
        <v>0</v>
      </c>
      <c r="L19" s="750">
        <f t="shared" si="7"/>
        <v>-1</v>
      </c>
      <c r="M19" s="216">
        <v>0</v>
      </c>
      <c r="N19" s="750">
        <f t="shared" si="8"/>
        <v>-1</v>
      </c>
      <c r="O19" s="216">
        <v>0</v>
      </c>
      <c r="P19" s="750">
        <f t="shared" si="9"/>
        <v>-1</v>
      </c>
      <c r="Q19" s="236">
        <f>K19+M19+O19</f>
        <v>0</v>
      </c>
      <c r="R19" s="812">
        <f>((Q19/(3*$B19)))-1</f>
        <v>-1</v>
      </c>
      <c r="S19" s="216">
        <v>0</v>
      </c>
      <c r="T19" s="750">
        <f t="shared" si="10"/>
        <v>-1</v>
      </c>
      <c r="U19" s="216">
        <v>0</v>
      </c>
      <c r="V19" s="750">
        <f t="shared" si="11"/>
        <v>-1</v>
      </c>
      <c r="W19" s="216">
        <v>0</v>
      </c>
      <c r="X19" s="750">
        <f t="shared" si="12"/>
        <v>-1</v>
      </c>
      <c r="Y19" s="236">
        <f>S19+U19+W19</f>
        <v>0</v>
      </c>
      <c r="Z19" s="812">
        <f>((Y19/(3*$B19)))-1</f>
        <v>-1</v>
      </c>
      <c r="AA19" s="216">
        <v>0</v>
      </c>
      <c r="AB19" s="750">
        <f t="shared" si="13"/>
        <v>-1</v>
      </c>
      <c r="AC19" s="216">
        <v>0</v>
      </c>
      <c r="AD19" s="750">
        <f t="shared" si="14"/>
        <v>-1</v>
      </c>
      <c r="AE19" s="216"/>
      <c r="AF19" s="750">
        <f t="shared" si="15"/>
        <v>-1</v>
      </c>
      <c r="AG19" s="236">
        <f>AA19+AC19+AE19</f>
        <v>0</v>
      </c>
      <c r="AH19" s="812">
        <f>((AG19/(3*$B19)))-1</f>
        <v>-1</v>
      </c>
    </row>
    <row r="20" spans="1:34" ht="15.75" hidden="1" thickBot="1" x14ac:dyDescent="0.3">
      <c r="A20" s="684" t="s">
        <v>2</v>
      </c>
      <c r="B20" s="36">
        <f>SUM(B16:B19)</f>
        <v>13</v>
      </c>
      <c r="C20" s="35">
        <f>SUM(C16:C19)</f>
        <v>13</v>
      </c>
      <c r="D20" s="744">
        <f t="shared" si="5"/>
        <v>0</v>
      </c>
      <c r="E20" s="35">
        <f>SUM(E16:E19)</f>
        <v>0</v>
      </c>
      <c r="F20" s="744">
        <f>((E20/$B20))-1</f>
        <v>-1</v>
      </c>
      <c r="G20" s="35">
        <f>SUM(G16:G19)</f>
        <v>0</v>
      </c>
      <c r="H20" s="744">
        <f t="shared" si="6"/>
        <v>-1</v>
      </c>
      <c r="I20" s="536">
        <f t="shared" ref="I20" si="16">C20+E20+G20</f>
        <v>13</v>
      </c>
      <c r="J20" s="753">
        <f t="shared" ref="J20" si="17">((I20/(3*$B20)))-1</f>
        <v>-0.66666666666666674</v>
      </c>
      <c r="K20" s="35">
        <f>SUM(K16:K19)</f>
        <v>0</v>
      </c>
      <c r="L20" s="744">
        <f>((K20/$B20))-1</f>
        <v>-1</v>
      </c>
      <c r="M20" s="35">
        <f>SUM(M16:M19)</f>
        <v>0</v>
      </c>
      <c r="N20" s="744">
        <f>((M20/$B20))-1</f>
        <v>-1</v>
      </c>
      <c r="O20" s="35">
        <f>SUM(O16:O19)</f>
        <v>0</v>
      </c>
      <c r="P20" s="744">
        <f t="shared" si="9"/>
        <v>-1</v>
      </c>
      <c r="Q20" s="34">
        <f t="shared" ref="Q20" si="18">K20+M20+O20</f>
        <v>0</v>
      </c>
      <c r="R20" s="753">
        <f t="shared" ref="R20" si="19">((Q20/(3*$B20)))-1</f>
        <v>-1</v>
      </c>
      <c r="S20" s="35">
        <f>SUM(S16:S19)</f>
        <v>0</v>
      </c>
      <c r="T20" s="744">
        <f t="shared" si="10"/>
        <v>-1</v>
      </c>
      <c r="U20" s="35">
        <f>SUM(U16:U19)</f>
        <v>0</v>
      </c>
      <c r="V20" s="744">
        <f>((U20/$B20))-1</f>
        <v>-1</v>
      </c>
      <c r="W20" s="35">
        <f>SUM(W16:W19)</f>
        <v>0</v>
      </c>
      <c r="X20" s="744">
        <f t="shared" si="12"/>
        <v>-1</v>
      </c>
      <c r="Y20" s="536">
        <f t="shared" ref="Y20" si="20">S20+U20+W20</f>
        <v>0</v>
      </c>
      <c r="Z20" s="753">
        <f t="shared" ref="Z20" si="21">((Y20/(3*$B20)))-1</f>
        <v>-1</v>
      </c>
      <c r="AA20" s="35">
        <f>SUM(AA16:AA19)</f>
        <v>0</v>
      </c>
      <c r="AB20" s="744">
        <f>((AA20/$B20))-1</f>
        <v>-1</v>
      </c>
      <c r="AC20" s="35">
        <f>SUM(AC16:AC19)</f>
        <v>0</v>
      </c>
      <c r="AD20" s="744">
        <f>((AC20/$B20))-1</f>
        <v>-1</v>
      </c>
      <c r="AE20" s="35">
        <f>SUM(AE16:AE19)</f>
        <v>0</v>
      </c>
      <c r="AF20" s="744">
        <f t="shared" si="15"/>
        <v>-1</v>
      </c>
      <c r="AG20" s="34">
        <f t="shared" ref="AG20" si="22">AA20+AC20+AE20</f>
        <v>0</v>
      </c>
      <c r="AH20" s="753">
        <f t="shared" ref="AH20" si="23">((AG20/(3*$B20)))-1</f>
        <v>-1</v>
      </c>
    </row>
    <row r="21" spans="1:34" hidden="1" x14ac:dyDescent="0.25"/>
  </sheetData>
  <mergeCells count="37">
    <mergeCell ref="S7:S11"/>
    <mergeCell ref="U7:U11"/>
    <mergeCell ref="W7:W11"/>
    <mergeCell ref="AA7:AA11"/>
    <mergeCell ref="AC7:AC11"/>
    <mergeCell ref="A2:R2"/>
    <mergeCell ref="A3:R3"/>
    <mergeCell ref="A5:AH5"/>
    <mergeCell ref="B7:B11"/>
    <mergeCell ref="D7:D11"/>
    <mergeCell ref="F7:F11"/>
    <mergeCell ref="H7:H11"/>
    <mergeCell ref="I7:I11"/>
    <mergeCell ref="J7:J11"/>
    <mergeCell ref="L7:L11"/>
    <mergeCell ref="AH7:AH11"/>
    <mergeCell ref="C7:C11"/>
    <mergeCell ref="E7:E11"/>
    <mergeCell ref="G7:G11"/>
    <mergeCell ref="K7:K11"/>
    <mergeCell ref="M7:M11"/>
    <mergeCell ref="A14:AH14"/>
    <mergeCell ref="X7:X11"/>
    <mergeCell ref="Z7:Z11"/>
    <mergeCell ref="AB7:AB11"/>
    <mergeCell ref="AD7:AD11"/>
    <mergeCell ref="AF7:AF11"/>
    <mergeCell ref="AG7:AG11"/>
    <mergeCell ref="N7:N11"/>
    <mergeCell ref="P7:P11"/>
    <mergeCell ref="Q7:Q11"/>
    <mergeCell ref="R7:R11"/>
    <mergeCell ref="T7:T11"/>
    <mergeCell ref="V7:V11"/>
    <mergeCell ref="AE7:AE11"/>
    <mergeCell ref="Y7:Y11"/>
    <mergeCell ref="O7:O11"/>
  </mergeCells>
  <pageMargins left="0.23622047244094491" right="0.23622047244094491" top="0.35433070866141736" bottom="0.59055118110236227" header="0.31496062992125984" footer="0.31496062992125984"/>
  <pageSetup paperSize="9" scale="54" orientation="landscape" r:id="rId1"/>
  <headerFooter>
    <oddFooter>&amp;L&amp;12Fonte: Sistema WEBSAASS / SMS&amp;RPag.  &amp;P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C000"/>
    <pageSetUpPr fitToPage="1"/>
  </sheetPr>
  <dimension ref="A2:AH51"/>
  <sheetViews>
    <sheetView showGridLines="0" zoomScale="90" zoomScaleNormal="90" workbookViewId="0">
      <pane xSplit="1" topLeftCell="B1" activePane="topRight" state="frozen"/>
      <selection activeCell="B1" sqref="B1"/>
      <selection pane="topRight" activeCell="B1" sqref="B1"/>
    </sheetView>
  </sheetViews>
  <sheetFormatPr defaultRowHeight="15" x14ac:dyDescent="0.25"/>
  <cols>
    <col min="1" max="1" width="32.85546875" style="553" customWidth="1"/>
    <col min="2" max="3" width="9.140625" style="886"/>
    <col min="4" max="4" width="9.28515625" style="807" bestFit="1" customWidth="1"/>
    <col min="5" max="5" width="9.140625" style="886"/>
    <col min="6" max="6" width="9.28515625" style="807" bestFit="1" customWidth="1"/>
    <col min="7" max="7" width="9.140625" style="886"/>
    <col min="8" max="8" width="9.28515625" style="807" bestFit="1" customWidth="1"/>
    <col min="9" max="9" width="0" style="650" hidden="1" customWidth="1"/>
    <col min="10" max="10" width="9.28515625" style="807" hidden="1" customWidth="1"/>
    <col min="11" max="11" width="9.140625" style="886"/>
    <col min="12" max="12" width="9.28515625" style="807" bestFit="1" customWidth="1"/>
    <col min="13" max="13" width="9.140625" style="886"/>
    <col min="14" max="14" width="9.28515625" style="807" bestFit="1" customWidth="1"/>
    <col min="15" max="15" width="11.85546875" style="886" customWidth="1"/>
    <col min="16" max="16" width="9.28515625" style="807" bestFit="1" customWidth="1"/>
    <col min="17" max="17" width="0" style="650" hidden="1" customWidth="1"/>
    <col min="18" max="18" width="9.28515625" style="807" hidden="1" customWidth="1"/>
    <col min="19" max="19" width="9.140625" style="886"/>
    <col min="20" max="20" width="9.28515625" style="807" bestFit="1" customWidth="1"/>
    <col min="21" max="21" width="9.140625" style="886"/>
    <col min="22" max="22" width="9.28515625" style="807" bestFit="1" customWidth="1"/>
    <col min="23" max="23" width="9.140625" style="886"/>
    <col min="24" max="24" width="9.28515625" style="807" bestFit="1" customWidth="1"/>
    <col min="25" max="25" width="0" style="650" hidden="1" customWidth="1"/>
    <col min="26" max="26" width="9.28515625" style="807" hidden="1" customWidth="1"/>
    <col min="27" max="27" width="9.140625" style="886"/>
    <col min="28" max="28" width="9.28515625" style="807" bestFit="1" customWidth="1"/>
    <col min="29" max="29" width="9.140625" style="886"/>
    <col min="30" max="30" width="9.28515625" style="807" bestFit="1" customWidth="1"/>
    <col min="31" max="31" width="9.140625" style="886"/>
    <col min="32" max="32" width="9.28515625" style="807" bestFit="1" customWidth="1"/>
    <col min="33" max="33" width="0" style="553" hidden="1" customWidth="1"/>
    <col min="34" max="34" width="9.28515625" style="807" hidden="1" customWidth="1"/>
  </cols>
  <sheetData>
    <row r="2" spans="1:34" ht="15.75" x14ac:dyDescent="0.25">
      <c r="A2" s="949" t="s">
        <v>396</v>
      </c>
      <c r="B2" s="949"/>
      <c r="C2" s="981"/>
      <c r="D2" s="949"/>
      <c r="E2" s="981"/>
      <c r="F2" s="949"/>
      <c r="G2" s="981"/>
      <c r="H2" s="949"/>
      <c r="I2" s="981"/>
      <c r="J2" s="949"/>
      <c r="K2" s="981"/>
      <c r="L2" s="949"/>
      <c r="M2" s="981"/>
      <c r="N2" s="949"/>
      <c r="O2" s="981"/>
      <c r="P2" s="949"/>
      <c r="Q2" s="981"/>
      <c r="R2" s="949"/>
    </row>
    <row r="3" spans="1:34" ht="15.75" x14ac:dyDescent="0.25">
      <c r="A3" s="949" t="s">
        <v>133</v>
      </c>
      <c r="B3" s="949"/>
      <c r="C3" s="981"/>
      <c r="D3" s="949"/>
      <c r="E3" s="981"/>
      <c r="F3" s="949"/>
      <c r="G3" s="981"/>
      <c r="H3" s="949"/>
      <c r="I3" s="981"/>
      <c r="J3" s="949"/>
      <c r="K3" s="981"/>
      <c r="L3" s="949"/>
      <c r="M3" s="981"/>
      <c r="N3" s="949"/>
      <c r="O3" s="981"/>
      <c r="P3" s="949"/>
      <c r="Q3" s="981"/>
      <c r="R3" s="949"/>
    </row>
    <row r="5" spans="1:34" ht="15.75" hidden="1" x14ac:dyDescent="0.25">
      <c r="A5" s="950" t="s">
        <v>328</v>
      </c>
      <c r="B5" s="951"/>
      <c r="C5" s="980"/>
      <c r="D5" s="951"/>
      <c r="E5" s="980"/>
      <c r="F5" s="951"/>
      <c r="G5" s="980"/>
      <c r="H5" s="951"/>
      <c r="I5" s="980"/>
      <c r="J5" s="951"/>
      <c r="K5" s="980"/>
      <c r="L5" s="951"/>
      <c r="M5" s="980"/>
      <c r="N5" s="951"/>
      <c r="O5" s="980"/>
      <c r="P5" s="951"/>
      <c r="Q5" s="980"/>
      <c r="R5" s="951"/>
      <c r="S5" s="980"/>
      <c r="T5" s="951"/>
      <c r="U5" s="980"/>
      <c r="V5" s="951"/>
      <c r="W5" s="980"/>
      <c r="X5" s="951"/>
      <c r="Y5" s="980"/>
      <c r="Z5" s="951"/>
      <c r="AA5" s="980"/>
      <c r="AB5" s="951"/>
      <c r="AC5" s="980"/>
      <c r="AD5" s="951"/>
      <c r="AE5" s="980"/>
      <c r="AF5" s="951"/>
      <c r="AG5" s="951"/>
      <c r="AH5" s="951"/>
    </row>
    <row r="6" spans="1:34" s="650" customFormat="1" ht="25.5" hidden="1" x14ac:dyDescent="0.2">
      <c r="A6" s="661" t="s">
        <v>8</v>
      </c>
      <c r="B6" s="652" t="s">
        <v>9</v>
      </c>
      <c r="C6" s="661" t="str">
        <f>'UBS Vila Dalva'!C6</f>
        <v>JAN</v>
      </c>
      <c r="D6" s="624" t="str">
        <f>'UBS Vila Dalva'!D6</f>
        <v>%</v>
      </c>
      <c r="E6" s="661" t="str">
        <f>'UBS Vila Dalva'!E6</f>
        <v>FEV</v>
      </c>
      <c r="F6" s="624" t="str">
        <f>'UBS Vila Dalva'!F6</f>
        <v>%</v>
      </c>
      <c r="G6" s="661" t="str">
        <f>'UBS Vila Dalva'!G6</f>
        <v>MAR</v>
      </c>
      <c r="H6" s="624" t="str">
        <f>'UBS Vila Dalva'!H6</f>
        <v>%</v>
      </c>
      <c r="I6" s="649" t="str">
        <f>'UBS Vila Dalva'!I6</f>
        <v>Trimestre</v>
      </c>
      <c r="J6" s="625" t="str">
        <f>'UBS Vila Dalva'!J6</f>
        <v>%</v>
      </c>
      <c r="K6" s="661" t="str">
        <f>'UBS Vila Dalva'!K6</f>
        <v>ABR</v>
      </c>
      <c r="L6" s="624" t="str">
        <f>'UBS Vila Dalva'!L6</f>
        <v>%</v>
      </c>
      <c r="M6" s="661" t="str">
        <f>'UBS Vila Dalva'!M6</f>
        <v>MAI</v>
      </c>
      <c r="N6" s="624" t="str">
        <f>'UBS Vila Dalva'!N6</f>
        <v>%</v>
      </c>
      <c r="O6" s="661" t="str">
        <f>'UBS Vila Dalva'!O6</f>
        <v>JUN</v>
      </c>
      <c r="P6" s="624" t="str">
        <f>'UBS Vila Dalva'!P6</f>
        <v>%</v>
      </c>
      <c r="Q6" s="649" t="str">
        <f>'UBS Vila Dalva'!Q6</f>
        <v>Trimestre</v>
      </c>
      <c r="R6" s="625" t="str">
        <f>'UBS Vila Dalva'!R6</f>
        <v>%</v>
      </c>
      <c r="S6" s="661" t="str">
        <f>'UBS Vila Dalva'!S6</f>
        <v>JUL</v>
      </c>
      <c r="T6" s="624" t="str">
        <f>'UBS Vila Dalva'!T6</f>
        <v>%</v>
      </c>
      <c r="U6" s="661" t="str">
        <f>'UBS Vila Dalva'!U6</f>
        <v>AGO</v>
      </c>
      <c r="V6" s="624" t="str">
        <f>'UBS Vila Dalva'!V6</f>
        <v>%</v>
      </c>
      <c r="W6" s="661" t="str">
        <f>'UBS Vila Dalva'!W6</f>
        <v>SET</v>
      </c>
      <c r="X6" s="624" t="str">
        <f>'UBS Vila Dalva'!X6</f>
        <v>%</v>
      </c>
      <c r="Y6" s="649" t="str">
        <f>'UBS Vila Dalva'!Y6</f>
        <v>Trimestre</v>
      </c>
      <c r="Z6" s="625" t="str">
        <f>'UBS Vila Dalva'!Z6</f>
        <v>%</v>
      </c>
      <c r="AA6" s="661" t="str">
        <f>'UBS Vila Dalva'!AA6</f>
        <v>OUT</v>
      </c>
      <c r="AB6" s="624" t="str">
        <f>'UBS Vila Dalva'!AB6</f>
        <v>%</v>
      </c>
      <c r="AC6" s="661" t="str">
        <f>'UBS Vila Dalva'!AC6</f>
        <v>NOV</v>
      </c>
      <c r="AD6" s="624" t="str">
        <f>'UBS Vila Dalva'!AD6</f>
        <v>%</v>
      </c>
      <c r="AE6" s="661" t="str">
        <f>'UBS Vila Dalva'!AE6</f>
        <v>DEZ</v>
      </c>
      <c r="AF6" s="624" t="str">
        <f>'UBS Vila Dalva'!AF6</f>
        <v>%</v>
      </c>
      <c r="AG6" s="649" t="str">
        <f>'UBS Vila Dalva'!AG6</f>
        <v>Trimestre</v>
      </c>
      <c r="AH6" s="625" t="str">
        <f>'UBS Vila Dalva'!AH6</f>
        <v>%</v>
      </c>
    </row>
    <row r="7" spans="1:34" hidden="1" x14ac:dyDescent="0.25">
      <c r="A7" s="267" t="s">
        <v>214</v>
      </c>
      <c r="B7" s="903">
        <v>400</v>
      </c>
      <c r="C7" s="891">
        <v>416</v>
      </c>
      <c r="D7" s="724">
        <f>((C7/$B7))-1</f>
        <v>4.0000000000000036E-2</v>
      </c>
      <c r="E7" s="891">
        <v>0</v>
      </c>
      <c r="F7" s="724">
        <f>((E7/$B7))-1</f>
        <v>-1</v>
      </c>
      <c r="G7" s="891">
        <v>0</v>
      </c>
      <c r="H7" s="724">
        <f>((G7/$B7))-1</f>
        <v>-1</v>
      </c>
      <c r="I7" s="880">
        <f>C7+E7+G7</f>
        <v>416</v>
      </c>
      <c r="J7" s="734">
        <f>((I7/(3*$B7)))-1</f>
        <v>-0.65333333333333332</v>
      </c>
      <c r="K7" s="891">
        <v>0</v>
      </c>
      <c r="L7" s="724">
        <f>((K7/$B7))-1</f>
        <v>-1</v>
      </c>
      <c r="M7" s="891">
        <v>0</v>
      </c>
      <c r="N7" s="724">
        <f>((M7/$B7))-1</f>
        <v>-1</v>
      </c>
      <c r="O7" s="891">
        <v>0</v>
      </c>
      <c r="P7" s="724">
        <f>((O7/$B7))-1</f>
        <v>-1</v>
      </c>
      <c r="Q7" s="880">
        <f>K7+M7+O7</f>
        <v>0</v>
      </c>
      <c r="R7" s="734">
        <f>((Q7/(3*$B7)))-1</f>
        <v>-1</v>
      </c>
      <c r="S7" s="891">
        <v>0</v>
      </c>
      <c r="T7" s="724">
        <f>((S7/$B7))-1</f>
        <v>-1</v>
      </c>
      <c r="U7" s="891">
        <v>0</v>
      </c>
      <c r="V7" s="724">
        <f>((U7/$B7))-1</f>
        <v>-1</v>
      </c>
      <c r="W7" s="891">
        <v>0</v>
      </c>
      <c r="X7" s="724">
        <f>((W7/$B7))-1</f>
        <v>-1</v>
      </c>
      <c r="Y7" s="880">
        <f>S7+U7+W7</f>
        <v>0</v>
      </c>
      <c r="Z7" s="734">
        <f>((Y7/(3*$B7)))-1</f>
        <v>-1</v>
      </c>
      <c r="AA7" s="891">
        <v>0</v>
      </c>
      <c r="AB7" s="724">
        <f>((AA7/$B7))-1</f>
        <v>-1</v>
      </c>
      <c r="AC7" s="891">
        <v>0</v>
      </c>
      <c r="AD7" s="724">
        <f>((AC7/$B7))-1</f>
        <v>-1</v>
      </c>
      <c r="AE7" s="891">
        <v>0</v>
      </c>
      <c r="AF7" s="724">
        <f>((AE7/$B7))-1</f>
        <v>-1</v>
      </c>
      <c r="AG7" s="195">
        <f>AA7+AC7+AE7</f>
        <v>0</v>
      </c>
      <c r="AH7" s="734">
        <f>((AG7/(3*$B7)))-1</f>
        <v>-1</v>
      </c>
    </row>
    <row r="8" spans="1:34" hidden="1" x14ac:dyDescent="0.25">
      <c r="A8" s="267" t="s">
        <v>215</v>
      </c>
      <c r="B8" s="903">
        <v>400</v>
      </c>
      <c r="C8" s="891">
        <v>0</v>
      </c>
      <c r="D8" s="724">
        <f t="shared" ref="D8:D14" si="0">((C8/$B8))-1</f>
        <v>-1</v>
      </c>
      <c r="E8" s="891">
        <v>0</v>
      </c>
      <c r="F8" s="724">
        <f t="shared" ref="F8:F14" si="1">((E8/$B8))-1</f>
        <v>-1</v>
      </c>
      <c r="G8" s="891">
        <v>0</v>
      </c>
      <c r="H8" s="724">
        <f t="shared" ref="H8:H14" si="2">((G8/$B8))-1</f>
        <v>-1</v>
      </c>
      <c r="I8" s="880">
        <f t="shared" ref="I8:I14" si="3">C8+E8+G8</f>
        <v>0</v>
      </c>
      <c r="J8" s="734">
        <f t="shared" ref="J8:J14" si="4">((I8/(3*$B8)))-1</f>
        <v>-1</v>
      </c>
      <c r="K8" s="891">
        <v>0</v>
      </c>
      <c r="L8" s="724">
        <f t="shared" ref="L8:L14" si="5">((K8/$B8))-1</f>
        <v>-1</v>
      </c>
      <c r="M8" s="891">
        <v>0</v>
      </c>
      <c r="N8" s="724">
        <f t="shared" ref="N8:N14" si="6">((M8/$B8))-1</f>
        <v>-1</v>
      </c>
      <c r="O8" s="891">
        <v>0</v>
      </c>
      <c r="P8" s="724">
        <f t="shared" ref="P8:P14" si="7">((O8/$B8))-1</f>
        <v>-1</v>
      </c>
      <c r="Q8" s="880">
        <f t="shared" ref="Q8:Q14" si="8">K8+M8+O8</f>
        <v>0</v>
      </c>
      <c r="R8" s="734">
        <f t="shared" ref="R8:R14" si="9">((Q8/(3*$B8)))-1</f>
        <v>-1</v>
      </c>
      <c r="S8" s="891">
        <v>0</v>
      </c>
      <c r="T8" s="724">
        <f t="shared" ref="T8:T14" si="10">((S8/$B8))-1</f>
        <v>-1</v>
      </c>
      <c r="U8" s="891">
        <v>0</v>
      </c>
      <c r="V8" s="724">
        <f t="shared" ref="V8:V14" si="11">((U8/$B8))-1</f>
        <v>-1</v>
      </c>
      <c r="W8" s="891">
        <v>0</v>
      </c>
      <c r="X8" s="724">
        <f t="shared" ref="X8:X14" si="12">((W8/$B8))-1</f>
        <v>-1</v>
      </c>
      <c r="Y8" s="880">
        <f t="shared" ref="Y8:Y14" si="13">S8+U8+W8</f>
        <v>0</v>
      </c>
      <c r="Z8" s="734">
        <f t="shared" ref="Z8:Z14" si="14">((Y8/(3*$B8)))-1</f>
        <v>-1</v>
      </c>
      <c r="AA8" s="891">
        <v>0</v>
      </c>
      <c r="AB8" s="724">
        <f t="shared" ref="AB8:AB14" si="15">((AA8/$B8))-1</f>
        <v>-1</v>
      </c>
      <c r="AC8" s="891">
        <v>0</v>
      </c>
      <c r="AD8" s="724">
        <f t="shared" ref="AD8:AD14" si="16">((AC8/$B8))-1</f>
        <v>-1</v>
      </c>
      <c r="AE8" s="891">
        <v>0</v>
      </c>
      <c r="AF8" s="724">
        <f t="shared" ref="AF8:AF14" si="17">((AE8/$B8))-1</f>
        <v>-1</v>
      </c>
      <c r="AG8" s="195">
        <f t="shared" ref="AG8:AG14" si="18">AA8+AC8+AE8</f>
        <v>0</v>
      </c>
      <c r="AH8" s="734">
        <f t="shared" ref="AH8:AH14" si="19">((AG8/(3*$B8)))-1</f>
        <v>-1</v>
      </c>
    </row>
    <row r="9" spans="1:34" hidden="1" x14ac:dyDescent="0.25">
      <c r="A9" s="267" t="s">
        <v>300</v>
      </c>
      <c r="B9" s="903">
        <v>300</v>
      </c>
      <c r="C9" s="891">
        <v>0</v>
      </c>
      <c r="D9" s="724">
        <f t="shared" si="0"/>
        <v>-1</v>
      </c>
      <c r="E9" s="891">
        <v>0</v>
      </c>
      <c r="F9" s="724">
        <f t="shared" si="1"/>
        <v>-1</v>
      </c>
      <c r="G9" s="891">
        <v>0</v>
      </c>
      <c r="H9" s="724">
        <f t="shared" si="2"/>
        <v>-1</v>
      </c>
      <c r="I9" s="880">
        <f t="shared" si="3"/>
        <v>0</v>
      </c>
      <c r="J9" s="734">
        <f t="shared" si="4"/>
        <v>-1</v>
      </c>
      <c r="K9" s="891">
        <v>0</v>
      </c>
      <c r="L9" s="724">
        <f t="shared" si="5"/>
        <v>-1</v>
      </c>
      <c r="M9" s="891">
        <v>0</v>
      </c>
      <c r="N9" s="724">
        <f t="shared" si="6"/>
        <v>-1</v>
      </c>
      <c r="O9" s="891">
        <v>0</v>
      </c>
      <c r="P9" s="724">
        <f t="shared" si="7"/>
        <v>-1</v>
      </c>
      <c r="Q9" s="880">
        <f t="shared" si="8"/>
        <v>0</v>
      </c>
      <c r="R9" s="734">
        <f t="shared" si="9"/>
        <v>-1</v>
      </c>
      <c r="S9" s="891">
        <v>0</v>
      </c>
      <c r="T9" s="724">
        <f t="shared" si="10"/>
        <v>-1</v>
      </c>
      <c r="U9" s="891">
        <v>0</v>
      </c>
      <c r="V9" s="724">
        <f t="shared" si="11"/>
        <v>-1</v>
      </c>
      <c r="W9" s="891">
        <v>0</v>
      </c>
      <c r="X9" s="724">
        <f t="shared" si="12"/>
        <v>-1</v>
      </c>
      <c r="Y9" s="880">
        <f t="shared" si="13"/>
        <v>0</v>
      </c>
      <c r="Z9" s="734">
        <f t="shared" si="14"/>
        <v>-1</v>
      </c>
      <c r="AA9" s="891">
        <v>0</v>
      </c>
      <c r="AB9" s="724">
        <f t="shared" si="15"/>
        <v>-1</v>
      </c>
      <c r="AC9" s="891">
        <v>0</v>
      </c>
      <c r="AD9" s="724">
        <f t="shared" si="16"/>
        <v>-1</v>
      </c>
      <c r="AE9" s="891">
        <v>0</v>
      </c>
      <c r="AF9" s="724">
        <f t="shared" si="17"/>
        <v>-1</v>
      </c>
      <c r="AG9" s="195">
        <f t="shared" si="18"/>
        <v>0</v>
      </c>
      <c r="AH9" s="734">
        <f t="shared" si="19"/>
        <v>-1</v>
      </c>
    </row>
    <row r="10" spans="1:34" hidden="1" x14ac:dyDescent="0.25">
      <c r="A10" s="267" t="s">
        <v>216</v>
      </c>
      <c r="B10" s="903">
        <v>300</v>
      </c>
      <c r="C10" s="891">
        <v>0</v>
      </c>
      <c r="D10" s="724">
        <f t="shared" si="0"/>
        <v>-1</v>
      </c>
      <c r="E10" s="891">
        <v>0</v>
      </c>
      <c r="F10" s="724">
        <f t="shared" si="1"/>
        <v>-1</v>
      </c>
      <c r="G10" s="891">
        <v>0</v>
      </c>
      <c r="H10" s="724">
        <f t="shared" si="2"/>
        <v>-1</v>
      </c>
      <c r="I10" s="880">
        <f t="shared" si="3"/>
        <v>0</v>
      </c>
      <c r="J10" s="734">
        <f t="shared" si="4"/>
        <v>-1</v>
      </c>
      <c r="K10" s="891">
        <v>0</v>
      </c>
      <c r="L10" s="724">
        <f t="shared" si="5"/>
        <v>-1</v>
      </c>
      <c r="M10" s="891">
        <v>0</v>
      </c>
      <c r="N10" s="724">
        <f t="shared" si="6"/>
        <v>-1</v>
      </c>
      <c r="O10" s="891">
        <v>0</v>
      </c>
      <c r="P10" s="724">
        <f t="shared" si="7"/>
        <v>-1</v>
      </c>
      <c r="Q10" s="880">
        <f t="shared" si="8"/>
        <v>0</v>
      </c>
      <c r="R10" s="734">
        <f t="shared" si="9"/>
        <v>-1</v>
      </c>
      <c r="S10" s="891">
        <v>0</v>
      </c>
      <c r="T10" s="724">
        <f t="shared" si="10"/>
        <v>-1</v>
      </c>
      <c r="U10" s="891">
        <v>0</v>
      </c>
      <c r="V10" s="724">
        <f t="shared" si="11"/>
        <v>-1</v>
      </c>
      <c r="W10" s="891">
        <v>0</v>
      </c>
      <c r="X10" s="724">
        <f t="shared" si="12"/>
        <v>-1</v>
      </c>
      <c r="Y10" s="880">
        <f t="shared" si="13"/>
        <v>0</v>
      </c>
      <c r="Z10" s="734">
        <f t="shared" si="14"/>
        <v>-1</v>
      </c>
      <c r="AA10" s="891">
        <v>0</v>
      </c>
      <c r="AB10" s="724">
        <f t="shared" si="15"/>
        <v>-1</v>
      </c>
      <c r="AC10" s="891">
        <v>0</v>
      </c>
      <c r="AD10" s="724">
        <f t="shared" si="16"/>
        <v>-1</v>
      </c>
      <c r="AE10" s="891">
        <v>0</v>
      </c>
      <c r="AF10" s="724">
        <f t="shared" si="17"/>
        <v>-1</v>
      </c>
      <c r="AG10" s="195">
        <f t="shared" si="18"/>
        <v>0</v>
      </c>
      <c r="AH10" s="734">
        <f t="shared" si="19"/>
        <v>-1</v>
      </c>
    </row>
    <row r="11" spans="1:34" hidden="1" x14ac:dyDescent="0.25">
      <c r="A11" s="267" t="s">
        <v>217</v>
      </c>
      <c r="B11" s="903">
        <v>300</v>
      </c>
      <c r="C11" s="891">
        <v>0</v>
      </c>
      <c r="D11" s="724">
        <f t="shared" si="0"/>
        <v>-1</v>
      </c>
      <c r="E11" s="891">
        <v>0</v>
      </c>
      <c r="F11" s="724">
        <f t="shared" si="1"/>
        <v>-1</v>
      </c>
      <c r="G11" s="891">
        <v>0</v>
      </c>
      <c r="H11" s="724">
        <f t="shared" si="2"/>
        <v>-1</v>
      </c>
      <c r="I11" s="880">
        <f t="shared" si="3"/>
        <v>0</v>
      </c>
      <c r="J11" s="734">
        <f t="shared" si="4"/>
        <v>-1</v>
      </c>
      <c r="K11" s="891">
        <v>0</v>
      </c>
      <c r="L11" s="724">
        <f t="shared" si="5"/>
        <v>-1</v>
      </c>
      <c r="M11" s="891">
        <v>0</v>
      </c>
      <c r="N11" s="724">
        <f t="shared" si="6"/>
        <v>-1</v>
      </c>
      <c r="O11" s="891">
        <v>0</v>
      </c>
      <c r="P11" s="724">
        <f t="shared" si="7"/>
        <v>-1</v>
      </c>
      <c r="Q11" s="880">
        <f t="shared" si="8"/>
        <v>0</v>
      </c>
      <c r="R11" s="734">
        <f t="shared" si="9"/>
        <v>-1</v>
      </c>
      <c r="S11" s="891">
        <v>0</v>
      </c>
      <c r="T11" s="724">
        <f t="shared" si="10"/>
        <v>-1</v>
      </c>
      <c r="U11" s="891">
        <v>0</v>
      </c>
      <c r="V11" s="724">
        <f t="shared" si="11"/>
        <v>-1</v>
      </c>
      <c r="W11" s="891">
        <v>0</v>
      </c>
      <c r="X11" s="724">
        <f t="shared" si="12"/>
        <v>-1</v>
      </c>
      <c r="Y11" s="880">
        <f t="shared" si="13"/>
        <v>0</v>
      </c>
      <c r="Z11" s="734">
        <f t="shared" si="14"/>
        <v>-1</v>
      </c>
      <c r="AA11" s="891">
        <v>0</v>
      </c>
      <c r="AB11" s="724">
        <f t="shared" si="15"/>
        <v>-1</v>
      </c>
      <c r="AC11" s="891">
        <v>0</v>
      </c>
      <c r="AD11" s="724">
        <f t="shared" si="16"/>
        <v>-1</v>
      </c>
      <c r="AE11" s="891">
        <v>0</v>
      </c>
      <c r="AF11" s="724">
        <f t="shared" si="17"/>
        <v>-1</v>
      </c>
      <c r="AG11" s="195">
        <f t="shared" si="18"/>
        <v>0</v>
      </c>
      <c r="AH11" s="734">
        <f t="shared" si="19"/>
        <v>-1</v>
      </c>
    </row>
    <row r="12" spans="1:34" hidden="1" x14ac:dyDescent="0.25">
      <c r="A12" s="267" t="s">
        <v>218</v>
      </c>
      <c r="B12" s="903">
        <v>300</v>
      </c>
      <c r="C12" s="891">
        <v>0</v>
      </c>
      <c r="D12" s="724">
        <f t="shared" si="0"/>
        <v>-1</v>
      </c>
      <c r="E12" s="891">
        <v>0</v>
      </c>
      <c r="F12" s="724">
        <f t="shared" si="1"/>
        <v>-1</v>
      </c>
      <c r="G12" s="891">
        <v>0</v>
      </c>
      <c r="H12" s="724">
        <f t="shared" si="2"/>
        <v>-1</v>
      </c>
      <c r="I12" s="880">
        <f t="shared" si="3"/>
        <v>0</v>
      </c>
      <c r="J12" s="734">
        <f t="shared" si="4"/>
        <v>-1</v>
      </c>
      <c r="K12" s="891">
        <v>0</v>
      </c>
      <c r="L12" s="724">
        <f t="shared" si="5"/>
        <v>-1</v>
      </c>
      <c r="M12" s="891">
        <v>0</v>
      </c>
      <c r="N12" s="724">
        <f t="shared" si="6"/>
        <v>-1</v>
      </c>
      <c r="O12" s="891">
        <v>0</v>
      </c>
      <c r="P12" s="724">
        <f t="shared" si="7"/>
        <v>-1</v>
      </c>
      <c r="Q12" s="880">
        <f t="shared" si="8"/>
        <v>0</v>
      </c>
      <c r="R12" s="734">
        <f t="shared" si="9"/>
        <v>-1</v>
      </c>
      <c r="S12" s="891">
        <v>0</v>
      </c>
      <c r="T12" s="724">
        <f t="shared" si="10"/>
        <v>-1</v>
      </c>
      <c r="U12" s="891">
        <v>0</v>
      </c>
      <c r="V12" s="724">
        <f t="shared" si="11"/>
        <v>-1</v>
      </c>
      <c r="W12" s="891">
        <v>0</v>
      </c>
      <c r="X12" s="724">
        <f t="shared" si="12"/>
        <v>-1</v>
      </c>
      <c r="Y12" s="880">
        <f t="shared" si="13"/>
        <v>0</v>
      </c>
      <c r="Z12" s="734">
        <f t="shared" si="14"/>
        <v>-1</v>
      </c>
      <c r="AA12" s="891">
        <v>0</v>
      </c>
      <c r="AB12" s="724">
        <f t="shared" si="15"/>
        <v>-1</v>
      </c>
      <c r="AC12" s="891">
        <v>0</v>
      </c>
      <c r="AD12" s="724">
        <f t="shared" si="16"/>
        <v>-1</v>
      </c>
      <c r="AE12" s="891">
        <v>0</v>
      </c>
      <c r="AF12" s="724">
        <f t="shared" si="17"/>
        <v>-1</v>
      </c>
      <c r="AG12" s="195">
        <f t="shared" si="18"/>
        <v>0</v>
      </c>
      <c r="AH12" s="734">
        <f t="shared" si="19"/>
        <v>-1</v>
      </c>
    </row>
    <row r="13" spans="1:34" hidden="1" x14ac:dyDescent="0.25">
      <c r="A13" s="267" t="s">
        <v>219</v>
      </c>
      <c r="B13" s="903">
        <v>400</v>
      </c>
      <c r="C13" s="891">
        <v>0</v>
      </c>
      <c r="D13" s="724">
        <f t="shared" si="0"/>
        <v>-1</v>
      </c>
      <c r="E13" s="891">
        <v>0</v>
      </c>
      <c r="F13" s="724">
        <f t="shared" si="1"/>
        <v>-1</v>
      </c>
      <c r="G13" s="891">
        <v>0</v>
      </c>
      <c r="H13" s="724">
        <f t="shared" si="2"/>
        <v>-1</v>
      </c>
      <c r="I13" s="880">
        <f t="shared" si="3"/>
        <v>0</v>
      </c>
      <c r="J13" s="734">
        <f t="shared" si="4"/>
        <v>-1</v>
      </c>
      <c r="K13" s="891">
        <v>0</v>
      </c>
      <c r="L13" s="724">
        <f t="shared" si="5"/>
        <v>-1</v>
      </c>
      <c r="M13" s="891">
        <v>0</v>
      </c>
      <c r="N13" s="724">
        <f t="shared" si="6"/>
        <v>-1</v>
      </c>
      <c r="O13" s="891">
        <v>0</v>
      </c>
      <c r="P13" s="724">
        <f t="shared" si="7"/>
        <v>-1</v>
      </c>
      <c r="Q13" s="880">
        <f t="shared" si="8"/>
        <v>0</v>
      </c>
      <c r="R13" s="734">
        <f t="shared" si="9"/>
        <v>-1</v>
      </c>
      <c r="S13" s="891">
        <v>0</v>
      </c>
      <c r="T13" s="724">
        <f t="shared" si="10"/>
        <v>-1</v>
      </c>
      <c r="U13" s="891">
        <v>0</v>
      </c>
      <c r="V13" s="724">
        <f t="shared" si="11"/>
        <v>-1</v>
      </c>
      <c r="W13" s="891">
        <v>0</v>
      </c>
      <c r="X13" s="724">
        <f t="shared" si="12"/>
        <v>-1</v>
      </c>
      <c r="Y13" s="880">
        <f t="shared" si="13"/>
        <v>0</v>
      </c>
      <c r="Z13" s="734">
        <f t="shared" si="14"/>
        <v>-1</v>
      </c>
      <c r="AA13" s="891">
        <v>0</v>
      </c>
      <c r="AB13" s="724">
        <f t="shared" si="15"/>
        <v>-1</v>
      </c>
      <c r="AC13" s="891">
        <v>0</v>
      </c>
      <c r="AD13" s="724">
        <f t="shared" si="16"/>
        <v>-1</v>
      </c>
      <c r="AE13" s="891">
        <v>0</v>
      </c>
      <c r="AF13" s="724">
        <f t="shared" si="17"/>
        <v>-1</v>
      </c>
      <c r="AG13" s="195">
        <f t="shared" si="18"/>
        <v>0</v>
      </c>
      <c r="AH13" s="734">
        <f t="shared" si="19"/>
        <v>-1</v>
      </c>
    </row>
    <row r="14" spans="1:34" hidden="1" x14ac:dyDescent="0.25">
      <c r="A14" s="267" t="s">
        <v>220</v>
      </c>
      <c r="B14" s="903">
        <v>400</v>
      </c>
      <c r="C14" s="891">
        <v>0</v>
      </c>
      <c r="D14" s="724">
        <f t="shared" si="0"/>
        <v>-1</v>
      </c>
      <c r="E14" s="891">
        <v>0</v>
      </c>
      <c r="F14" s="724">
        <f t="shared" si="1"/>
        <v>-1</v>
      </c>
      <c r="G14" s="891">
        <v>0</v>
      </c>
      <c r="H14" s="724">
        <f t="shared" si="2"/>
        <v>-1</v>
      </c>
      <c r="I14" s="880">
        <f t="shared" si="3"/>
        <v>0</v>
      </c>
      <c r="J14" s="734">
        <f t="shared" si="4"/>
        <v>-1</v>
      </c>
      <c r="K14" s="891">
        <v>0</v>
      </c>
      <c r="L14" s="724">
        <f t="shared" si="5"/>
        <v>-1</v>
      </c>
      <c r="M14" s="891">
        <v>0</v>
      </c>
      <c r="N14" s="724">
        <f t="shared" si="6"/>
        <v>-1</v>
      </c>
      <c r="O14" s="891">
        <v>0</v>
      </c>
      <c r="P14" s="724">
        <f t="shared" si="7"/>
        <v>-1</v>
      </c>
      <c r="Q14" s="880">
        <f t="shared" si="8"/>
        <v>0</v>
      </c>
      <c r="R14" s="734">
        <f t="shared" si="9"/>
        <v>-1</v>
      </c>
      <c r="S14" s="891">
        <v>0</v>
      </c>
      <c r="T14" s="724">
        <f t="shared" si="10"/>
        <v>-1</v>
      </c>
      <c r="U14" s="891">
        <v>0</v>
      </c>
      <c r="V14" s="724">
        <f t="shared" si="11"/>
        <v>-1</v>
      </c>
      <c r="W14" s="891">
        <v>0</v>
      </c>
      <c r="X14" s="724">
        <f t="shared" si="12"/>
        <v>-1</v>
      </c>
      <c r="Y14" s="880">
        <f t="shared" si="13"/>
        <v>0</v>
      </c>
      <c r="Z14" s="734">
        <f t="shared" si="14"/>
        <v>-1</v>
      </c>
      <c r="AA14" s="891">
        <v>0</v>
      </c>
      <c r="AB14" s="724">
        <f t="shared" si="15"/>
        <v>-1</v>
      </c>
      <c r="AC14" s="891">
        <v>0</v>
      </c>
      <c r="AD14" s="724">
        <f t="shared" si="16"/>
        <v>-1</v>
      </c>
      <c r="AE14" s="891">
        <v>0</v>
      </c>
      <c r="AF14" s="724">
        <f t="shared" si="17"/>
        <v>-1</v>
      </c>
      <c r="AG14" s="195">
        <f t="shared" si="18"/>
        <v>0</v>
      </c>
      <c r="AH14" s="734">
        <f t="shared" si="19"/>
        <v>-1</v>
      </c>
    </row>
    <row r="15" spans="1:34" hidden="1" x14ac:dyDescent="0.25">
      <c r="A15" s="681" t="s">
        <v>2</v>
      </c>
      <c r="B15" s="903">
        <f>SUM(B7:B14)</f>
        <v>2800</v>
      </c>
      <c r="C15" s="892">
        <f>SUM(C7:C14)</f>
        <v>416</v>
      </c>
      <c r="D15" s="724">
        <f>((C15/$B15))-1</f>
        <v>-0.85142857142857142</v>
      </c>
      <c r="E15" s="892">
        <f>SUM(E7:E14)</f>
        <v>0</v>
      </c>
      <c r="F15" s="724">
        <f>((E15/$B15))-1</f>
        <v>-1</v>
      </c>
      <c r="G15" s="892">
        <f>SUM(G7:G14)</f>
        <v>0</v>
      </c>
      <c r="H15" s="724">
        <f>((G15/$B15))-1</f>
        <v>-1</v>
      </c>
      <c r="I15" s="880">
        <f>C15+E15+G15</f>
        <v>416</v>
      </c>
      <c r="J15" s="734">
        <f>((I15/(3*$B15)))-1</f>
        <v>-0.95047619047619047</v>
      </c>
      <c r="K15" s="892">
        <f>SUM(K7:K14)</f>
        <v>0</v>
      </c>
      <c r="L15" s="724">
        <f>((K15/$B15))-1</f>
        <v>-1</v>
      </c>
      <c r="M15" s="892">
        <f>SUM(M7:M14)</f>
        <v>0</v>
      </c>
      <c r="N15" s="724">
        <f>((M15/$B15))-1</f>
        <v>-1</v>
      </c>
      <c r="O15" s="892">
        <f>SUM(O7:O14)</f>
        <v>0</v>
      </c>
      <c r="P15" s="724">
        <f>((O15/$B15))-1</f>
        <v>-1</v>
      </c>
      <c r="Q15" s="880">
        <f>K15+M15+O15</f>
        <v>0</v>
      </c>
      <c r="R15" s="734">
        <f>((Q15/(3*$B15)))-1</f>
        <v>-1</v>
      </c>
      <c r="S15" s="892">
        <f>SUM(S7:S14)</f>
        <v>0</v>
      </c>
      <c r="T15" s="724">
        <f>((S15/$B15))-1</f>
        <v>-1</v>
      </c>
      <c r="U15" s="892">
        <f>SUM(U7:U14)</f>
        <v>0</v>
      </c>
      <c r="V15" s="724">
        <f>((U15/$B15))-1</f>
        <v>-1</v>
      </c>
      <c r="W15" s="892">
        <f>SUM(W7:W14)</f>
        <v>0</v>
      </c>
      <c r="X15" s="724">
        <f>((W15/$B15))-1</f>
        <v>-1</v>
      </c>
      <c r="Y15" s="880">
        <f>S15+U15+W15</f>
        <v>0</v>
      </c>
      <c r="Z15" s="734">
        <f>((Y15/(3*$B15)))-1</f>
        <v>-1</v>
      </c>
      <c r="AA15" s="892">
        <f>SUM(AA7:AA14)</f>
        <v>0</v>
      </c>
      <c r="AB15" s="724">
        <f>((AA15/$B15))-1</f>
        <v>-1</v>
      </c>
      <c r="AC15" s="892">
        <f>SUM(AC7:AC14)</f>
        <v>0</v>
      </c>
      <c r="AD15" s="724">
        <f>((AC15/$B15))-1</f>
        <v>-1</v>
      </c>
      <c r="AE15" s="892">
        <f>SUM(AE7:AE14)</f>
        <v>0</v>
      </c>
      <c r="AF15" s="724">
        <f>((AE15/$B15))-1</f>
        <v>-1</v>
      </c>
      <c r="AG15" s="195">
        <f>AA15+AC15+AE15</f>
        <v>0</v>
      </c>
      <c r="AH15" s="734">
        <f>((AG15/(3*$B15)))-1</f>
        <v>-1</v>
      </c>
    </row>
    <row r="16" spans="1:34" hidden="1" x14ac:dyDescent="0.25"/>
    <row r="17" spans="1:34" ht="15.75" x14ac:dyDescent="0.25">
      <c r="A17" s="950" t="s">
        <v>419</v>
      </c>
      <c r="B17" s="951"/>
      <c r="C17" s="980"/>
      <c r="D17" s="951"/>
      <c r="E17" s="980"/>
      <c r="F17" s="951"/>
      <c r="G17" s="980"/>
      <c r="H17" s="951"/>
      <c r="I17" s="980"/>
      <c r="J17" s="951"/>
      <c r="K17" s="980"/>
      <c r="L17" s="951"/>
      <c r="M17" s="980"/>
      <c r="N17" s="951"/>
      <c r="O17" s="980"/>
      <c r="P17" s="951"/>
      <c r="Q17" s="980"/>
      <c r="R17" s="951"/>
      <c r="S17" s="980"/>
      <c r="T17" s="951"/>
      <c r="U17" s="980"/>
      <c r="V17" s="951"/>
      <c r="W17" s="980"/>
      <c r="X17" s="951"/>
      <c r="Y17" s="980"/>
      <c r="Z17" s="951"/>
      <c r="AA17" s="980"/>
      <c r="AB17" s="951"/>
      <c r="AC17" s="980"/>
      <c r="AD17" s="951"/>
      <c r="AE17" s="980"/>
      <c r="AF17" s="951"/>
      <c r="AG17" s="951"/>
      <c r="AH17" s="951"/>
    </row>
    <row r="18" spans="1:34" ht="25.5" x14ac:dyDescent="0.25">
      <c r="A18" s="661" t="s">
        <v>8</v>
      </c>
      <c r="B18" s="652" t="s">
        <v>9</v>
      </c>
      <c r="C18" s="893" t="str">
        <f t="shared" ref="C18:R18" si="20">C6</f>
        <v>JAN</v>
      </c>
      <c r="D18" s="622" t="str">
        <f t="shared" si="20"/>
        <v>%</v>
      </c>
      <c r="E18" s="893" t="str">
        <f t="shared" si="20"/>
        <v>FEV</v>
      </c>
      <c r="F18" s="622" t="str">
        <f t="shared" si="20"/>
        <v>%</v>
      </c>
      <c r="G18" s="893" t="str">
        <f t="shared" si="20"/>
        <v>MAR</v>
      </c>
      <c r="H18" s="622" t="str">
        <f t="shared" si="20"/>
        <v>%</v>
      </c>
      <c r="I18" s="649" t="str">
        <f t="shared" si="20"/>
        <v>Trimestre</v>
      </c>
      <c r="J18" s="623" t="str">
        <f t="shared" si="20"/>
        <v>%</v>
      </c>
      <c r="K18" s="893" t="str">
        <f t="shared" si="20"/>
        <v>ABR</v>
      </c>
      <c r="L18" s="622" t="str">
        <f t="shared" si="20"/>
        <v>%</v>
      </c>
      <c r="M18" s="893" t="str">
        <f t="shared" si="20"/>
        <v>MAI</v>
      </c>
      <c r="N18" s="622" t="str">
        <f t="shared" si="20"/>
        <v>%</v>
      </c>
      <c r="O18" s="893" t="str">
        <f t="shared" si="20"/>
        <v>JUN</v>
      </c>
      <c r="P18" s="622" t="str">
        <f t="shared" si="20"/>
        <v>%</v>
      </c>
      <c r="Q18" s="649" t="str">
        <f t="shared" si="20"/>
        <v>Trimestre</v>
      </c>
      <c r="R18" s="623" t="str">
        <f t="shared" si="20"/>
        <v>%</v>
      </c>
      <c r="S18" s="893" t="str">
        <f t="shared" ref="S18:AH18" si="21">S6</f>
        <v>JUL</v>
      </c>
      <c r="T18" s="622" t="str">
        <f t="shared" si="21"/>
        <v>%</v>
      </c>
      <c r="U18" s="893" t="str">
        <f t="shared" si="21"/>
        <v>AGO</v>
      </c>
      <c r="V18" s="622" t="str">
        <f t="shared" si="21"/>
        <v>%</v>
      </c>
      <c r="W18" s="893" t="str">
        <f t="shared" si="21"/>
        <v>SET</v>
      </c>
      <c r="X18" s="622" t="str">
        <f t="shared" si="21"/>
        <v>%</v>
      </c>
      <c r="Y18" s="649" t="str">
        <f t="shared" si="21"/>
        <v>Trimestre</v>
      </c>
      <c r="Z18" s="623" t="str">
        <f t="shared" si="21"/>
        <v>%</v>
      </c>
      <c r="AA18" s="893" t="str">
        <f t="shared" si="21"/>
        <v>OUT</v>
      </c>
      <c r="AB18" s="622" t="str">
        <f t="shared" si="21"/>
        <v>%</v>
      </c>
      <c r="AC18" s="893" t="str">
        <f t="shared" si="21"/>
        <v>NOV</v>
      </c>
      <c r="AD18" s="622" t="str">
        <f t="shared" si="21"/>
        <v>%</v>
      </c>
      <c r="AE18" s="893" t="str">
        <f t="shared" si="21"/>
        <v>DEZ</v>
      </c>
      <c r="AF18" s="622" t="str">
        <f t="shared" si="21"/>
        <v>%</v>
      </c>
      <c r="AG18" s="290" t="str">
        <f t="shared" si="21"/>
        <v>Trimestre</v>
      </c>
      <c r="AH18" s="623" t="str">
        <f t="shared" si="21"/>
        <v>%</v>
      </c>
    </row>
    <row r="19" spans="1:34" x14ac:dyDescent="0.25">
      <c r="A19" s="909" t="s">
        <v>221</v>
      </c>
      <c r="B19" s="903">
        <v>128</v>
      </c>
      <c r="C19" s="891">
        <v>110</v>
      </c>
      <c r="D19" s="724">
        <f>((C19/$B19))</f>
        <v>0.859375</v>
      </c>
      <c r="E19" s="891">
        <v>125</v>
      </c>
      <c r="F19" s="724">
        <f>((E19/$B19))</f>
        <v>0.9765625</v>
      </c>
      <c r="G19" s="891">
        <v>142</v>
      </c>
      <c r="H19" s="724">
        <f>((G19/$B19))</f>
        <v>1.109375</v>
      </c>
      <c r="I19" s="880">
        <f>C19+E19+G19</f>
        <v>377</v>
      </c>
      <c r="J19" s="734">
        <f>((I19/(3*$B19)))</f>
        <v>0.98177083333333337</v>
      </c>
      <c r="K19" s="891">
        <v>135</v>
      </c>
      <c r="L19" s="724">
        <f>((K19/$B19))</f>
        <v>1.0546875</v>
      </c>
      <c r="M19" s="891">
        <v>146</v>
      </c>
      <c r="N19" s="724">
        <f>((M19/$B19))</f>
        <v>1.140625</v>
      </c>
      <c r="O19" s="891">
        <v>131</v>
      </c>
      <c r="P19" s="724">
        <f>((O19/$B19))</f>
        <v>1.0234375</v>
      </c>
      <c r="Q19" s="880">
        <f>K19+M19+O19</f>
        <v>412</v>
      </c>
      <c r="R19" s="734">
        <f>((Q19/(3*$B19)))</f>
        <v>1.0729166666666667</v>
      </c>
      <c r="S19" s="891">
        <v>0</v>
      </c>
      <c r="T19" s="724">
        <f>((S19/$B19))</f>
        <v>0</v>
      </c>
      <c r="U19" s="891">
        <v>0</v>
      </c>
      <c r="V19" s="724">
        <f>((U19/$B19))</f>
        <v>0</v>
      </c>
      <c r="W19" s="891">
        <v>0</v>
      </c>
      <c r="X19" s="724">
        <f>((W19/$B19))</f>
        <v>0</v>
      </c>
      <c r="Y19" s="880">
        <f>S19+U19+W19</f>
        <v>0</v>
      </c>
      <c r="Z19" s="734">
        <f>((Y19/(3*$B19)))</f>
        <v>0</v>
      </c>
      <c r="AA19" s="891">
        <v>0</v>
      </c>
      <c r="AB19" s="724">
        <f>((AA19/$B19))</f>
        <v>0</v>
      </c>
      <c r="AC19" s="891">
        <v>0</v>
      </c>
      <c r="AD19" s="724">
        <f>((AC19/$B19))</f>
        <v>0</v>
      </c>
      <c r="AE19" s="891">
        <v>0</v>
      </c>
      <c r="AF19" s="724">
        <f>((AE19/$B19))</f>
        <v>0</v>
      </c>
      <c r="AG19" s="195">
        <f>AA19+AC19+AE19</f>
        <v>0</v>
      </c>
      <c r="AH19" s="734">
        <f>((AG19/(3*$B19)))</f>
        <v>0</v>
      </c>
    </row>
    <row r="20" spans="1:34" x14ac:dyDescent="0.25">
      <c r="A20" s="910" t="s">
        <v>2</v>
      </c>
      <c r="B20" s="903">
        <f>SUM(B19:B19)</f>
        <v>128</v>
      </c>
      <c r="C20" s="892">
        <f>C19</f>
        <v>110</v>
      </c>
      <c r="D20" s="724">
        <f t="shared" ref="D20:F20" si="22">((C20/$B20))</f>
        <v>0.859375</v>
      </c>
      <c r="E20" s="892">
        <f>E19</f>
        <v>125</v>
      </c>
      <c r="F20" s="724">
        <f t="shared" si="22"/>
        <v>0.9765625</v>
      </c>
      <c r="G20" s="892">
        <f>G19</f>
        <v>142</v>
      </c>
      <c r="H20" s="724">
        <f t="shared" ref="H20" si="23">((G20/$B20))</f>
        <v>1.109375</v>
      </c>
      <c r="I20" s="880">
        <f>C20+E20+G20</f>
        <v>377</v>
      </c>
      <c r="J20" s="734">
        <f>((I20/(3*$B20)))</f>
        <v>0.98177083333333337</v>
      </c>
      <c r="K20" s="892">
        <f>K19</f>
        <v>135</v>
      </c>
      <c r="L20" s="724">
        <f t="shared" ref="L20" si="24">((K20/$B20))</f>
        <v>1.0546875</v>
      </c>
      <c r="M20" s="892">
        <f>M19</f>
        <v>146</v>
      </c>
      <c r="N20" s="724">
        <f t="shared" ref="N20" si="25">((M20/$B20))</f>
        <v>1.140625</v>
      </c>
      <c r="O20" s="892">
        <f>O19</f>
        <v>131</v>
      </c>
      <c r="P20" s="724">
        <f t="shared" ref="P20" si="26">((O20/$B20))</f>
        <v>1.0234375</v>
      </c>
      <c r="Q20" s="902">
        <f>Q19</f>
        <v>412</v>
      </c>
      <c r="R20" s="734">
        <f>((Q20/(3*$B20)))</f>
        <v>1.0729166666666667</v>
      </c>
      <c r="S20" s="892">
        <f>S19</f>
        <v>0</v>
      </c>
      <c r="T20" s="724">
        <f t="shared" ref="T20" si="27">((S20/$B20))</f>
        <v>0</v>
      </c>
      <c r="U20" s="892">
        <f>U19</f>
        <v>0</v>
      </c>
      <c r="V20" s="724">
        <f t="shared" ref="V20" si="28">((U20/$B20))</f>
        <v>0</v>
      </c>
      <c r="W20" s="892">
        <f>W19</f>
        <v>0</v>
      </c>
      <c r="X20" s="724">
        <f t="shared" ref="X20" si="29">((W20/$B20))</f>
        <v>0</v>
      </c>
      <c r="Y20" s="880">
        <f>S20+U20+W20</f>
        <v>0</v>
      </c>
      <c r="Z20" s="734">
        <f>((Y20/(3*$B20)))</f>
        <v>0</v>
      </c>
      <c r="AA20" s="892">
        <f>AA19</f>
        <v>0</v>
      </c>
      <c r="AB20" s="724">
        <f t="shared" ref="AB20" si="30">((AA20/$B20))</f>
        <v>0</v>
      </c>
      <c r="AC20" s="892">
        <f>AC19</f>
        <v>0</v>
      </c>
      <c r="AD20" s="724">
        <f t="shared" ref="AD20" si="31">((AC20/$B20))</f>
        <v>0</v>
      </c>
      <c r="AE20" s="892">
        <f>AE19</f>
        <v>0</v>
      </c>
      <c r="AF20" s="724">
        <f t="shared" ref="AF20" si="32">((AE20/$B20))</f>
        <v>0</v>
      </c>
      <c r="AG20" s="285">
        <f>AG19</f>
        <v>0</v>
      </c>
      <c r="AH20" s="734">
        <f>((AG20/(3*$B20)))</f>
        <v>0</v>
      </c>
    </row>
    <row r="21" spans="1:34" s="918" customFormat="1" x14ac:dyDescent="0.25">
      <c r="A21" s="912"/>
      <c r="B21" s="913"/>
      <c r="C21" s="914"/>
      <c r="D21" s="915"/>
      <c r="E21" s="914"/>
      <c r="F21" s="915"/>
      <c r="G21" s="914"/>
      <c r="H21" s="915"/>
      <c r="I21" s="916"/>
      <c r="J21" s="915"/>
      <c r="K21" s="914"/>
      <c r="L21" s="915"/>
      <c r="M21" s="914"/>
      <c r="N21" s="915"/>
      <c r="O21" s="914"/>
      <c r="P21" s="915"/>
      <c r="Q21" s="914"/>
      <c r="R21" s="915"/>
      <c r="S21" s="914"/>
      <c r="T21" s="915"/>
      <c r="U21" s="914"/>
      <c r="V21" s="915"/>
      <c r="W21" s="914"/>
      <c r="X21" s="915"/>
      <c r="Y21" s="916"/>
      <c r="Z21" s="915"/>
      <c r="AA21" s="914"/>
      <c r="AB21" s="915"/>
      <c r="AC21" s="914"/>
      <c r="AD21" s="915"/>
      <c r="AE21" s="914"/>
      <c r="AF21" s="915"/>
      <c r="AG21" s="917"/>
      <c r="AH21" s="915"/>
    </row>
    <row r="22" spans="1:34" ht="15.75" x14ac:dyDescent="0.25">
      <c r="A22" s="950" t="s">
        <v>419</v>
      </c>
      <c r="B22" s="951"/>
      <c r="C22" s="980"/>
      <c r="D22" s="951"/>
      <c r="E22" s="980"/>
      <c r="F22" s="951"/>
      <c r="G22" s="980"/>
      <c r="H22" s="951"/>
      <c r="I22" s="980"/>
      <c r="J22" s="951"/>
      <c r="K22" s="980"/>
      <c r="L22" s="951"/>
      <c r="M22" s="980"/>
      <c r="N22" s="951"/>
      <c r="O22" s="980"/>
      <c r="P22" s="951"/>
      <c r="Q22" s="980"/>
      <c r="R22" s="951"/>
      <c r="S22" s="980"/>
      <c r="T22" s="951"/>
      <c r="U22" s="980"/>
      <c r="V22" s="951"/>
      <c r="W22" s="980"/>
      <c r="X22" s="951"/>
      <c r="Y22" s="980"/>
      <c r="Z22" s="951"/>
      <c r="AA22" s="980"/>
      <c r="AB22" s="951"/>
      <c r="AC22" s="980"/>
      <c r="AD22" s="951"/>
      <c r="AE22" s="980"/>
      <c r="AF22" s="951"/>
      <c r="AG22" s="951"/>
      <c r="AH22" s="951"/>
    </row>
    <row r="23" spans="1:34" ht="25.5" x14ac:dyDescent="0.25">
      <c r="A23" s="661" t="s">
        <v>8</v>
      </c>
      <c r="B23" s="652" t="s">
        <v>9</v>
      </c>
      <c r="C23" s="893" t="str">
        <f>C18</f>
        <v>JAN</v>
      </c>
      <c r="D23" s="621" t="str">
        <f t="shared" ref="D23:AH23" si="33">D18</f>
        <v>%</v>
      </c>
      <c r="E23" s="893" t="str">
        <f t="shared" si="33"/>
        <v>FEV</v>
      </c>
      <c r="F23" s="621" t="str">
        <f t="shared" si="33"/>
        <v>%</v>
      </c>
      <c r="G23" s="893" t="str">
        <f t="shared" si="33"/>
        <v>MAR</v>
      </c>
      <c r="H23" s="621" t="str">
        <f t="shared" si="33"/>
        <v>%</v>
      </c>
      <c r="I23" s="661" t="str">
        <f t="shared" si="33"/>
        <v>Trimestre</v>
      </c>
      <c r="J23" s="621" t="str">
        <f t="shared" si="33"/>
        <v>%</v>
      </c>
      <c r="K23" s="893" t="str">
        <f t="shared" si="33"/>
        <v>ABR</v>
      </c>
      <c r="L23" s="621" t="str">
        <f t="shared" si="33"/>
        <v>%</v>
      </c>
      <c r="M23" s="893" t="str">
        <f t="shared" si="33"/>
        <v>MAI</v>
      </c>
      <c r="N23" s="621" t="str">
        <f t="shared" si="33"/>
        <v>%</v>
      </c>
      <c r="O23" s="893" t="str">
        <f t="shared" si="33"/>
        <v>JUN</v>
      </c>
      <c r="P23" s="621" t="str">
        <f t="shared" si="33"/>
        <v>%</v>
      </c>
      <c r="Q23" s="661" t="str">
        <f t="shared" si="33"/>
        <v>Trimestre</v>
      </c>
      <c r="R23" s="621" t="str">
        <f t="shared" si="33"/>
        <v>%</v>
      </c>
      <c r="S23" s="893" t="str">
        <f t="shared" si="33"/>
        <v>JUL</v>
      </c>
      <c r="T23" s="621" t="str">
        <f t="shared" si="33"/>
        <v>%</v>
      </c>
      <c r="U23" s="893" t="str">
        <f t="shared" si="33"/>
        <v>AGO</v>
      </c>
      <c r="V23" s="621" t="str">
        <f t="shared" si="33"/>
        <v>%</v>
      </c>
      <c r="W23" s="893" t="str">
        <f t="shared" si="33"/>
        <v>SET</v>
      </c>
      <c r="X23" s="621" t="str">
        <f t="shared" si="33"/>
        <v>%</v>
      </c>
      <c r="Y23" s="661" t="str">
        <f t="shared" si="33"/>
        <v>Trimestre</v>
      </c>
      <c r="Z23" s="621" t="str">
        <f t="shared" si="33"/>
        <v>%</v>
      </c>
      <c r="AA23" s="893" t="str">
        <f t="shared" si="33"/>
        <v>OUT</v>
      </c>
      <c r="AB23" s="621" t="str">
        <f t="shared" si="33"/>
        <v>%</v>
      </c>
      <c r="AC23" s="893" t="str">
        <f t="shared" si="33"/>
        <v>NOV</v>
      </c>
      <c r="AD23" s="621" t="str">
        <f t="shared" si="33"/>
        <v>%</v>
      </c>
      <c r="AE23" s="893" t="str">
        <f t="shared" si="33"/>
        <v>DEZ</v>
      </c>
      <c r="AF23" s="621" t="str">
        <f t="shared" si="33"/>
        <v>%</v>
      </c>
      <c r="AG23" s="287" t="str">
        <f t="shared" si="33"/>
        <v>Trimestre</v>
      </c>
      <c r="AH23" s="621" t="str">
        <f t="shared" si="33"/>
        <v>%</v>
      </c>
    </row>
    <row r="24" spans="1:34" x14ac:dyDescent="0.25">
      <c r="A24" s="909" t="s">
        <v>336</v>
      </c>
      <c r="B24" s="903">
        <v>360</v>
      </c>
      <c r="C24" s="891">
        <v>380</v>
      </c>
      <c r="D24" s="724">
        <f>((C24/$B24))</f>
        <v>1.0555555555555556</v>
      </c>
      <c r="E24" s="891">
        <v>432</v>
      </c>
      <c r="F24" s="724">
        <f>((E24/$B24))</f>
        <v>1.2</v>
      </c>
      <c r="G24" s="891">
        <v>338</v>
      </c>
      <c r="H24" s="724">
        <f>((G24/$B24))</f>
        <v>0.93888888888888888</v>
      </c>
      <c r="I24" s="880">
        <f>C24+E24+G24</f>
        <v>1150</v>
      </c>
      <c r="J24" s="734">
        <f>((I24/(3*$B24)))</f>
        <v>1.0648148148148149</v>
      </c>
      <c r="K24" s="891">
        <v>393</v>
      </c>
      <c r="L24" s="724">
        <f>((K24/$B24))</f>
        <v>1.0916666666666666</v>
      </c>
      <c r="M24" s="891">
        <v>385</v>
      </c>
      <c r="N24" s="724">
        <f>((M24/$B24))</f>
        <v>1.0694444444444444</v>
      </c>
      <c r="O24" s="891">
        <v>361</v>
      </c>
      <c r="P24" s="724">
        <f>((O24/$B24))</f>
        <v>1.0027777777777778</v>
      </c>
      <c r="Q24" s="880">
        <f>K24+M24+O24</f>
        <v>1139</v>
      </c>
      <c r="R24" s="734">
        <f>((Q24/(3*$B24)))</f>
        <v>1.0546296296296296</v>
      </c>
      <c r="S24" s="891">
        <v>0</v>
      </c>
      <c r="T24" s="724">
        <f>((S24/$B24))</f>
        <v>0</v>
      </c>
      <c r="U24" s="891">
        <v>0</v>
      </c>
      <c r="V24" s="724">
        <f>((U24/$B24))</f>
        <v>0</v>
      </c>
      <c r="W24" s="891">
        <v>0</v>
      </c>
      <c r="X24" s="724">
        <f>((W24/$B24))</f>
        <v>0</v>
      </c>
      <c r="Y24" s="880">
        <f>S24+U24+W24</f>
        <v>0</v>
      </c>
      <c r="Z24" s="734">
        <f>((Y24/(3*$B24)))</f>
        <v>0</v>
      </c>
      <c r="AA24" s="891">
        <v>0</v>
      </c>
      <c r="AB24" s="724">
        <f>((AA24/$B24))</f>
        <v>0</v>
      </c>
      <c r="AC24" s="891">
        <v>0</v>
      </c>
      <c r="AD24" s="724">
        <f>((AC24/$B24))</f>
        <v>0</v>
      </c>
      <c r="AE24" s="891">
        <v>0</v>
      </c>
      <c r="AF24" s="724">
        <f>((AE24/$B24))</f>
        <v>0</v>
      </c>
      <c r="AG24" s="195">
        <f>AA24+AC24+AE24</f>
        <v>0</v>
      </c>
      <c r="AH24" s="734">
        <f>((AG24/(3*$B24)))</f>
        <v>0</v>
      </c>
    </row>
    <row r="25" spans="1:34" x14ac:dyDescent="0.25">
      <c r="A25" s="910" t="s">
        <v>2</v>
      </c>
      <c r="B25" s="903">
        <f>SUM(B24:B24)</f>
        <v>360</v>
      </c>
      <c r="C25" s="892">
        <f>C24</f>
        <v>380</v>
      </c>
      <c r="D25" s="724">
        <f t="shared" ref="D25:F25" si="34">((C25/$B25))</f>
        <v>1.0555555555555556</v>
      </c>
      <c r="E25" s="892">
        <f>E24</f>
        <v>432</v>
      </c>
      <c r="F25" s="724">
        <f t="shared" si="34"/>
        <v>1.2</v>
      </c>
      <c r="G25" s="892">
        <f>G24</f>
        <v>338</v>
      </c>
      <c r="H25" s="724">
        <f t="shared" ref="H25" si="35">((G25/$B25))</f>
        <v>0.93888888888888888</v>
      </c>
      <c r="I25" s="880">
        <f>C25+E25+G25</f>
        <v>1150</v>
      </c>
      <c r="J25" s="734">
        <f>((I25/(3*$B25)))</f>
        <v>1.0648148148148149</v>
      </c>
      <c r="K25" s="892">
        <f>K24</f>
        <v>393</v>
      </c>
      <c r="L25" s="724">
        <f t="shared" ref="L25" si="36">((K25/$B25))</f>
        <v>1.0916666666666666</v>
      </c>
      <c r="M25" s="892">
        <f>M24</f>
        <v>385</v>
      </c>
      <c r="N25" s="724">
        <f t="shared" ref="N25" si="37">((M25/$B25))</f>
        <v>1.0694444444444444</v>
      </c>
      <c r="O25" s="892">
        <f>O24</f>
        <v>361</v>
      </c>
      <c r="P25" s="724">
        <f t="shared" ref="P25" si="38">((O25/$B25))</f>
        <v>1.0027777777777778</v>
      </c>
      <c r="Q25" s="902">
        <f>Q24</f>
        <v>1139</v>
      </c>
      <c r="R25" s="734">
        <f>((Q25/(3*$B25)))</f>
        <v>1.0546296296296296</v>
      </c>
      <c r="S25" s="892">
        <f>S24</f>
        <v>0</v>
      </c>
      <c r="T25" s="724">
        <f t="shared" ref="T25" si="39">((S25/$B25))</f>
        <v>0</v>
      </c>
      <c r="U25" s="892">
        <f>U24</f>
        <v>0</v>
      </c>
      <c r="V25" s="724">
        <f t="shared" ref="V25" si="40">((U25/$B25))</f>
        <v>0</v>
      </c>
      <c r="W25" s="892">
        <f>W24</f>
        <v>0</v>
      </c>
      <c r="X25" s="724">
        <f t="shared" ref="X25" si="41">((W25/$B25))</f>
        <v>0</v>
      </c>
      <c r="Y25" s="880">
        <f>S25+U25+W25</f>
        <v>0</v>
      </c>
      <c r="Z25" s="734">
        <f>((Y25/(3*$B25)))</f>
        <v>0</v>
      </c>
      <c r="AA25" s="892">
        <f>AA24</f>
        <v>0</v>
      </c>
      <c r="AB25" s="724">
        <f t="shared" ref="AB25" si="42">((AA25/$B25))</f>
        <v>0</v>
      </c>
      <c r="AC25" s="892">
        <f>AC24</f>
        <v>0</v>
      </c>
      <c r="AD25" s="724">
        <f t="shared" ref="AD25" si="43">((AC25/$B25))</f>
        <v>0</v>
      </c>
      <c r="AE25" s="892">
        <f>AE24</f>
        <v>0</v>
      </c>
      <c r="AF25" s="724">
        <f t="shared" ref="AF25" si="44">((AE25/$B25))</f>
        <v>0</v>
      </c>
      <c r="AG25" s="285">
        <f>AG24</f>
        <v>0</v>
      </c>
      <c r="AH25" s="734">
        <f>((AG25/(3*$B25)))</f>
        <v>0</v>
      </c>
    </row>
    <row r="27" spans="1:34" ht="15.75" x14ac:dyDescent="0.25">
      <c r="A27" s="950" t="s">
        <v>420</v>
      </c>
      <c r="B27" s="951"/>
      <c r="C27" s="980"/>
      <c r="D27" s="951"/>
      <c r="E27" s="980"/>
      <c r="F27" s="951"/>
      <c r="G27" s="980"/>
      <c r="H27" s="951"/>
      <c r="I27" s="980"/>
      <c r="J27" s="951"/>
      <c r="K27" s="980"/>
      <c r="L27" s="951"/>
      <c r="M27" s="980"/>
      <c r="N27" s="951"/>
      <c r="O27" s="980"/>
      <c r="P27" s="951"/>
      <c r="Q27" s="980"/>
      <c r="R27" s="951"/>
      <c r="S27" s="980"/>
      <c r="T27" s="951"/>
      <c r="U27" s="980"/>
      <c r="V27" s="951"/>
      <c r="W27" s="980"/>
      <c r="X27" s="951"/>
      <c r="Y27" s="980"/>
      <c r="Z27" s="951"/>
      <c r="AA27" s="980"/>
      <c r="AB27" s="951"/>
      <c r="AC27" s="980"/>
      <c r="AD27" s="951"/>
      <c r="AE27" s="980"/>
      <c r="AF27" s="951"/>
      <c r="AG27" s="951"/>
      <c r="AH27" s="951"/>
    </row>
    <row r="28" spans="1:34" ht="26.25" thickBot="1" x14ac:dyDescent="0.3">
      <c r="A28" s="662" t="s">
        <v>8</v>
      </c>
      <c r="B28" s="651" t="s">
        <v>9</v>
      </c>
      <c r="C28" s="894" t="str">
        <f t="shared" ref="C28:R28" si="45">C18</f>
        <v>JAN</v>
      </c>
      <c r="D28" s="742" t="str">
        <f t="shared" si="45"/>
        <v>%</v>
      </c>
      <c r="E28" s="894" t="str">
        <f t="shared" si="45"/>
        <v>FEV</v>
      </c>
      <c r="F28" s="742" t="str">
        <f t="shared" si="45"/>
        <v>%</v>
      </c>
      <c r="G28" s="894" t="str">
        <f t="shared" si="45"/>
        <v>MAR</v>
      </c>
      <c r="H28" s="742" t="str">
        <f t="shared" si="45"/>
        <v>%</v>
      </c>
      <c r="I28" s="664" t="str">
        <f t="shared" si="45"/>
        <v>Trimestre</v>
      </c>
      <c r="J28" s="745" t="str">
        <f t="shared" si="45"/>
        <v>%</v>
      </c>
      <c r="K28" s="894" t="str">
        <f t="shared" si="45"/>
        <v>ABR</v>
      </c>
      <c r="L28" s="742" t="str">
        <f t="shared" si="45"/>
        <v>%</v>
      </c>
      <c r="M28" s="894" t="str">
        <f t="shared" si="45"/>
        <v>MAI</v>
      </c>
      <c r="N28" s="742" t="str">
        <f t="shared" si="45"/>
        <v>%</v>
      </c>
      <c r="O28" s="894" t="str">
        <f t="shared" si="45"/>
        <v>JUN</v>
      </c>
      <c r="P28" s="742" t="str">
        <f t="shared" si="45"/>
        <v>%</v>
      </c>
      <c r="Q28" s="664" t="str">
        <f t="shared" si="45"/>
        <v>Trimestre</v>
      </c>
      <c r="R28" s="745" t="str">
        <f t="shared" si="45"/>
        <v>%</v>
      </c>
      <c r="S28" s="894" t="str">
        <f t="shared" ref="S28:AH28" si="46">S18</f>
        <v>JUL</v>
      </c>
      <c r="T28" s="742" t="str">
        <f t="shared" si="46"/>
        <v>%</v>
      </c>
      <c r="U28" s="894" t="str">
        <f t="shared" si="46"/>
        <v>AGO</v>
      </c>
      <c r="V28" s="742" t="str">
        <f t="shared" si="46"/>
        <v>%</v>
      </c>
      <c r="W28" s="894" t="str">
        <f t="shared" si="46"/>
        <v>SET</v>
      </c>
      <c r="X28" s="742" t="str">
        <f t="shared" si="46"/>
        <v>%</v>
      </c>
      <c r="Y28" s="664" t="str">
        <f t="shared" si="46"/>
        <v>Trimestre</v>
      </c>
      <c r="Z28" s="745" t="str">
        <f t="shared" si="46"/>
        <v>%</v>
      </c>
      <c r="AA28" s="894" t="str">
        <f t="shared" si="46"/>
        <v>OUT</v>
      </c>
      <c r="AB28" s="742" t="str">
        <f t="shared" si="46"/>
        <v>%</v>
      </c>
      <c r="AC28" s="894" t="str">
        <f t="shared" si="46"/>
        <v>NOV</v>
      </c>
      <c r="AD28" s="742" t="str">
        <f t="shared" si="46"/>
        <v>%</v>
      </c>
      <c r="AE28" s="894" t="str">
        <f t="shared" si="46"/>
        <v>DEZ</v>
      </c>
      <c r="AF28" s="742" t="str">
        <f t="shared" si="46"/>
        <v>%</v>
      </c>
      <c r="AG28" s="919" t="str">
        <f t="shared" si="46"/>
        <v>Trimestre</v>
      </c>
      <c r="AH28" s="745" t="str">
        <f t="shared" si="46"/>
        <v>%</v>
      </c>
    </row>
    <row r="29" spans="1:34" ht="15.75" thickTop="1" x14ac:dyDescent="0.25">
      <c r="A29" s="921" t="s">
        <v>223</v>
      </c>
      <c r="B29" s="903">
        <v>200</v>
      </c>
      <c r="C29" s="891">
        <v>245</v>
      </c>
      <c r="D29" s="724">
        <f t="shared" ref="D29:F44" si="47">((C29/$B29))</f>
        <v>1.2250000000000001</v>
      </c>
      <c r="E29" s="891">
        <v>186</v>
      </c>
      <c r="F29" s="724">
        <f t="shared" si="47"/>
        <v>0.93</v>
      </c>
      <c r="G29" s="891">
        <v>136</v>
      </c>
      <c r="H29" s="724">
        <f t="shared" ref="H29" si="48">((G29/$B29))</f>
        <v>0.68</v>
      </c>
      <c r="I29" s="880">
        <f t="shared" ref="I29:I43" si="49">C29+E29+G29</f>
        <v>567</v>
      </c>
      <c r="J29" s="734">
        <f>((I29/(3*$B29)))</f>
        <v>0.94499999999999995</v>
      </c>
      <c r="K29" s="891">
        <v>218</v>
      </c>
      <c r="L29" s="724">
        <f t="shared" ref="L29" si="50">((K29/$B29))</f>
        <v>1.0900000000000001</v>
      </c>
      <c r="M29" s="891">
        <v>179</v>
      </c>
      <c r="N29" s="724">
        <f t="shared" ref="N29" si="51">((M29/$B29))</f>
        <v>0.89500000000000002</v>
      </c>
      <c r="O29" s="891">
        <v>231</v>
      </c>
      <c r="P29" s="724">
        <f t="shared" ref="P29" si="52">((O29/$B29))</f>
        <v>1.155</v>
      </c>
      <c r="Q29" s="880">
        <f t="shared" ref="Q29:Q43" si="53">K29+M29+O29</f>
        <v>628</v>
      </c>
      <c r="R29" s="734">
        <f>((Q29/(3*$B29)))</f>
        <v>1.0466666666666666</v>
      </c>
      <c r="S29" s="891">
        <v>0</v>
      </c>
      <c r="T29" s="724">
        <f t="shared" ref="T29" si="54">((S29/$B29))</f>
        <v>0</v>
      </c>
      <c r="U29" s="891">
        <v>0</v>
      </c>
      <c r="V29" s="724">
        <f t="shared" ref="V29" si="55">((U29/$B29))</f>
        <v>0</v>
      </c>
      <c r="W29" s="891">
        <v>0</v>
      </c>
      <c r="X29" s="724">
        <f t="shared" ref="X29" si="56">((W29/$B29))</f>
        <v>0</v>
      </c>
      <c r="Y29" s="880">
        <f t="shared" ref="Y29:Y43" si="57">S29+U29+W29</f>
        <v>0</v>
      </c>
      <c r="Z29" s="734">
        <f>((Y29/(3*$B29)))</f>
        <v>0</v>
      </c>
      <c r="AA29" s="891">
        <v>0</v>
      </c>
      <c r="AB29" s="724">
        <f t="shared" ref="AB29" si="58">((AA29/$B29))</f>
        <v>0</v>
      </c>
      <c r="AC29" s="891">
        <v>0</v>
      </c>
      <c r="AD29" s="724">
        <f t="shared" ref="AD29" si="59">((AC29/$B29))</f>
        <v>0</v>
      </c>
      <c r="AE29" s="891">
        <v>0</v>
      </c>
      <c r="AF29" s="724">
        <f t="shared" ref="AF29" si="60">((AE29/$B29))</f>
        <v>0</v>
      </c>
      <c r="AG29" s="195">
        <f t="shared" ref="AG29:AG43" si="61">AA29+AC29+AE29</f>
        <v>0</v>
      </c>
      <c r="AH29" s="734">
        <f>((AG29/(3*$B29)))</f>
        <v>0</v>
      </c>
    </row>
    <row r="30" spans="1:34" x14ac:dyDescent="0.25">
      <c r="A30" s="922" t="s">
        <v>224</v>
      </c>
      <c r="B30" s="904">
        <v>100</v>
      </c>
      <c r="C30" s="895">
        <v>145</v>
      </c>
      <c r="D30" s="724">
        <f t="shared" si="47"/>
        <v>1.45</v>
      </c>
      <c r="E30" s="895">
        <v>112</v>
      </c>
      <c r="F30" s="724">
        <f t="shared" si="47"/>
        <v>1.1200000000000001</v>
      </c>
      <c r="G30" s="895">
        <v>103</v>
      </c>
      <c r="H30" s="724">
        <f t="shared" ref="H30" si="62">((G30/$B30))</f>
        <v>1.03</v>
      </c>
      <c r="I30" s="900">
        <f t="shared" si="49"/>
        <v>360</v>
      </c>
      <c r="J30" s="735">
        <f t="shared" ref="J30:J44" si="63">((I30/(3*$B30)))</f>
        <v>1.2</v>
      </c>
      <c r="K30" s="895">
        <v>101</v>
      </c>
      <c r="L30" s="724">
        <f t="shared" ref="L30" si="64">((K30/$B30))</f>
        <v>1.01</v>
      </c>
      <c r="M30" s="895">
        <v>114</v>
      </c>
      <c r="N30" s="724">
        <f t="shared" ref="N30" si="65">((M30/$B30))</f>
        <v>1.1399999999999999</v>
      </c>
      <c r="O30" s="895">
        <v>109</v>
      </c>
      <c r="P30" s="724">
        <f t="shared" ref="P30" si="66">((O30/$B30))</f>
        <v>1.0900000000000001</v>
      </c>
      <c r="Q30" s="900">
        <f t="shared" si="53"/>
        <v>324</v>
      </c>
      <c r="R30" s="735">
        <f t="shared" ref="R30:R44" si="67">((Q30/(3*$B30)))</f>
        <v>1.08</v>
      </c>
      <c r="S30" s="895">
        <v>0</v>
      </c>
      <c r="T30" s="724">
        <f t="shared" ref="T30" si="68">((S30/$B30))</f>
        <v>0</v>
      </c>
      <c r="U30" s="895">
        <v>0</v>
      </c>
      <c r="V30" s="724">
        <f t="shared" ref="V30" si="69">((U30/$B30))</f>
        <v>0</v>
      </c>
      <c r="W30" s="895">
        <v>0</v>
      </c>
      <c r="X30" s="724">
        <f t="shared" ref="X30" si="70">((W30/$B30))</f>
        <v>0</v>
      </c>
      <c r="Y30" s="900">
        <f t="shared" si="57"/>
        <v>0</v>
      </c>
      <c r="Z30" s="735">
        <f t="shared" ref="Z30:Z44" si="71">((Y30/(3*$B30)))</f>
        <v>0</v>
      </c>
      <c r="AA30" s="895">
        <v>0</v>
      </c>
      <c r="AB30" s="724">
        <f t="shared" ref="AB30" si="72">((AA30/$B30))</f>
        <v>0</v>
      </c>
      <c r="AC30" s="895">
        <v>0</v>
      </c>
      <c r="AD30" s="724">
        <f t="shared" ref="AD30" si="73">((AC30/$B30))</f>
        <v>0</v>
      </c>
      <c r="AE30" s="895">
        <v>0</v>
      </c>
      <c r="AF30" s="724">
        <f t="shared" ref="AF30" si="74">((AE30/$B30))</f>
        <v>0</v>
      </c>
      <c r="AG30" s="206">
        <f t="shared" si="61"/>
        <v>0</v>
      </c>
      <c r="AH30" s="735">
        <f t="shared" ref="AH30:AH44" si="75">((AG30/(3*$B30)))</f>
        <v>0</v>
      </c>
    </row>
    <row r="31" spans="1:34" x14ac:dyDescent="0.25">
      <c r="A31" s="922" t="s">
        <v>335</v>
      </c>
      <c r="B31" s="904">
        <v>40</v>
      </c>
      <c r="C31" s="895">
        <v>46</v>
      </c>
      <c r="D31" s="724">
        <f t="shared" si="47"/>
        <v>1.1499999999999999</v>
      </c>
      <c r="E31" s="895">
        <v>57</v>
      </c>
      <c r="F31" s="724">
        <f t="shared" si="47"/>
        <v>1.425</v>
      </c>
      <c r="G31" s="895">
        <v>52</v>
      </c>
      <c r="H31" s="724">
        <f t="shared" ref="H31" si="76">((G31/$B31))</f>
        <v>1.3</v>
      </c>
      <c r="I31" s="900">
        <f t="shared" ref="I31" si="77">C31+E31+G31</f>
        <v>155</v>
      </c>
      <c r="J31" s="735">
        <f t="shared" si="63"/>
        <v>1.2916666666666667</v>
      </c>
      <c r="K31" s="895">
        <v>60</v>
      </c>
      <c r="L31" s="724">
        <f t="shared" ref="L31" si="78">((K31/$B31))</f>
        <v>1.5</v>
      </c>
      <c r="M31" s="895">
        <v>50</v>
      </c>
      <c r="N31" s="724">
        <f t="shared" ref="N31" si="79">((M31/$B31))</f>
        <v>1.25</v>
      </c>
      <c r="O31" s="895">
        <v>59</v>
      </c>
      <c r="P31" s="724">
        <f t="shared" ref="P31" si="80">((O31/$B31))</f>
        <v>1.4750000000000001</v>
      </c>
      <c r="Q31" s="900">
        <f t="shared" ref="Q31" si="81">K31+M31+O31</f>
        <v>169</v>
      </c>
      <c r="R31" s="735">
        <f t="shared" si="67"/>
        <v>1.4083333333333334</v>
      </c>
      <c r="S31" s="895">
        <v>0</v>
      </c>
      <c r="T31" s="724">
        <f t="shared" ref="T31" si="82">((S31/$B31))</f>
        <v>0</v>
      </c>
      <c r="U31" s="895">
        <v>0</v>
      </c>
      <c r="V31" s="724">
        <f t="shared" ref="V31" si="83">((U31/$B31))</f>
        <v>0</v>
      </c>
      <c r="W31" s="895">
        <v>0</v>
      </c>
      <c r="X31" s="724">
        <f t="shared" ref="X31" si="84">((W31/$B31))</f>
        <v>0</v>
      </c>
      <c r="Y31" s="900">
        <f t="shared" ref="Y31" si="85">S31+U31+W31</f>
        <v>0</v>
      </c>
      <c r="Z31" s="735">
        <f t="shared" si="71"/>
        <v>0</v>
      </c>
      <c r="AA31" s="895">
        <v>0</v>
      </c>
      <c r="AB31" s="724">
        <f t="shared" ref="AB31" si="86">((AA31/$B31))</f>
        <v>0</v>
      </c>
      <c r="AC31" s="895">
        <v>0</v>
      </c>
      <c r="AD31" s="724">
        <f t="shared" ref="AD31" si="87">((AC31/$B31))</f>
        <v>0</v>
      </c>
      <c r="AE31" s="895">
        <v>0</v>
      </c>
      <c r="AF31" s="724">
        <f t="shared" ref="AF31" si="88">((AE31/$B31))</f>
        <v>0</v>
      </c>
      <c r="AG31" s="206">
        <f t="shared" ref="AG31" si="89">AA31+AC31+AE31</f>
        <v>0</v>
      </c>
      <c r="AH31" s="735">
        <f t="shared" si="75"/>
        <v>0</v>
      </c>
    </row>
    <row r="32" spans="1:34" x14ac:dyDescent="0.25">
      <c r="A32" s="922" t="s">
        <v>225</v>
      </c>
      <c r="B32" s="904">
        <v>50</v>
      </c>
      <c r="C32" s="895">
        <v>51</v>
      </c>
      <c r="D32" s="724">
        <f t="shared" si="47"/>
        <v>1.02</v>
      </c>
      <c r="E32" s="895">
        <v>44</v>
      </c>
      <c r="F32" s="724">
        <f t="shared" si="47"/>
        <v>0.88</v>
      </c>
      <c r="G32" s="895">
        <v>44</v>
      </c>
      <c r="H32" s="724">
        <f t="shared" ref="H32" si="90">((G32/$B32))</f>
        <v>0.88</v>
      </c>
      <c r="I32" s="900">
        <f t="shared" si="49"/>
        <v>139</v>
      </c>
      <c r="J32" s="735">
        <f t="shared" si="63"/>
        <v>0.92666666666666664</v>
      </c>
      <c r="K32" s="895">
        <v>46</v>
      </c>
      <c r="L32" s="724">
        <f t="shared" ref="L32" si="91">((K32/$B32))</f>
        <v>0.92</v>
      </c>
      <c r="M32" s="895">
        <v>44</v>
      </c>
      <c r="N32" s="724">
        <f t="shared" ref="N32" si="92">((M32/$B32))</f>
        <v>0.88</v>
      </c>
      <c r="O32" s="895">
        <v>43</v>
      </c>
      <c r="P32" s="724">
        <f t="shared" ref="P32" si="93">((O32/$B32))</f>
        <v>0.86</v>
      </c>
      <c r="Q32" s="900">
        <f t="shared" si="53"/>
        <v>133</v>
      </c>
      <c r="R32" s="735">
        <f t="shared" si="67"/>
        <v>0.88666666666666671</v>
      </c>
      <c r="S32" s="895">
        <v>0</v>
      </c>
      <c r="T32" s="724">
        <f t="shared" ref="T32" si="94">((S32/$B32))</f>
        <v>0</v>
      </c>
      <c r="U32" s="895">
        <v>0</v>
      </c>
      <c r="V32" s="724">
        <f t="shared" ref="V32" si="95">((U32/$B32))</f>
        <v>0</v>
      </c>
      <c r="W32" s="895">
        <v>0</v>
      </c>
      <c r="X32" s="724">
        <f t="shared" ref="X32" si="96">((W32/$B32))</f>
        <v>0</v>
      </c>
      <c r="Y32" s="900">
        <f t="shared" si="57"/>
        <v>0</v>
      </c>
      <c r="Z32" s="735">
        <f t="shared" si="71"/>
        <v>0</v>
      </c>
      <c r="AA32" s="895">
        <v>0</v>
      </c>
      <c r="AB32" s="724">
        <f t="shared" ref="AB32" si="97">((AA32/$B32))</f>
        <v>0</v>
      </c>
      <c r="AC32" s="895">
        <v>0</v>
      </c>
      <c r="AD32" s="724">
        <f t="shared" ref="AD32" si="98">((AC32/$B32))</f>
        <v>0</v>
      </c>
      <c r="AE32" s="895">
        <v>0</v>
      </c>
      <c r="AF32" s="724">
        <f t="shared" ref="AF32" si="99">((AE32/$B32))</f>
        <v>0</v>
      </c>
      <c r="AG32" s="206">
        <f t="shared" si="61"/>
        <v>0</v>
      </c>
      <c r="AH32" s="735">
        <f t="shared" si="75"/>
        <v>0</v>
      </c>
    </row>
    <row r="33" spans="1:34" x14ac:dyDescent="0.25">
      <c r="A33" s="922" t="s">
        <v>226</v>
      </c>
      <c r="B33" s="903">
        <v>30</v>
      </c>
      <c r="C33" s="891">
        <v>24</v>
      </c>
      <c r="D33" s="724">
        <f t="shared" si="47"/>
        <v>0.8</v>
      </c>
      <c r="E33" s="891">
        <v>21</v>
      </c>
      <c r="F33" s="724">
        <f t="shared" si="47"/>
        <v>0.7</v>
      </c>
      <c r="G33" s="891">
        <v>21</v>
      </c>
      <c r="H33" s="724">
        <f t="shared" ref="H33" si="100">((G33/$B33))</f>
        <v>0.7</v>
      </c>
      <c r="I33" s="900">
        <f t="shared" si="49"/>
        <v>66</v>
      </c>
      <c r="J33" s="735">
        <f t="shared" si="63"/>
        <v>0.73333333333333328</v>
      </c>
      <c r="K33" s="891">
        <v>24</v>
      </c>
      <c r="L33" s="724">
        <f t="shared" ref="L33" si="101">((K33/$B33))</f>
        <v>0.8</v>
      </c>
      <c r="M33" s="891">
        <v>24</v>
      </c>
      <c r="N33" s="724">
        <f t="shared" ref="N33" si="102">((M33/$B33))</f>
        <v>0.8</v>
      </c>
      <c r="O33" s="891">
        <v>19</v>
      </c>
      <c r="P33" s="724">
        <f t="shared" ref="P33" si="103">((O33/$B33))</f>
        <v>0.6333333333333333</v>
      </c>
      <c r="Q33" s="900">
        <f t="shared" si="53"/>
        <v>67</v>
      </c>
      <c r="R33" s="735">
        <f t="shared" si="67"/>
        <v>0.74444444444444446</v>
      </c>
      <c r="S33" s="891">
        <v>0</v>
      </c>
      <c r="T33" s="724">
        <f t="shared" ref="T33" si="104">((S33/$B33))</f>
        <v>0</v>
      </c>
      <c r="U33" s="891">
        <v>0</v>
      </c>
      <c r="V33" s="724">
        <f t="shared" ref="V33" si="105">((U33/$B33))</f>
        <v>0</v>
      </c>
      <c r="W33" s="891">
        <v>0</v>
      </c>
      <c r="X33" s="724">
        <f t="shared" ref="X33" si="106">((W33/$B33))</f>
        <v>0</v>
      </c>
      <c r="Y33" s="900">
        <f t="shared" si="57"/>
        <v>0</v>
      </c>
      <c r="Z33" s="735">
        <f t="shared" si="71"/>
        <v>0</v>
      </c>
      <c r="AA33" s="891">
        <v>0</v>
      </c>
      <c r="AB33" s="724">
        <f t="shared" ref="AB33" si="107">((AA33/$B33))</f>
        <v>0</v>
      </c>
      <c r="AC33" s="891">
        <v>0</v>
      </c>
      <c r="AD33" s="724">
        <f t="shared" ref="AD33" si="108">((AC33/$B33))</f>
        <v>0</v>
      </c>
      <c r="AE33" s="891">
        <v>0</v>
      </c>
      <c r="AF33" s="724">
        <f t="shared" ref="AF33" si="109">((AE33/$B33))</f>
        <v>0</v>
      </c>
      <c r="AG33" s="206">
        <f t="shared" si="61"/>
        <v>0</v>
      </c>
      <c r="AH33" s="735">
        <f t="shared" si="75"/>
        <v>0</v>
      </c>
    </row>
    <row r="34" spans="1:34" x14ac:dyDescent="0.25">
      <c r="A34" s="922" t="s">
        <v>227</v>
      </c>
      <c r="B34" s="903">
        <v>40</v>
      </c>
      <c r="C34" s="891">
        <v>53</v>
      </c>
      <c r="D34" s="724">
        <f t="shared" si="47"/>
        <v>1.325</v>
      </c>
      <c r="E34" s="891">
        <v>47</v>
      </c>
      <c r="F34" s="724">
        <f t="shared" si="47"/>
        <v>1.175</v>
      </c>
      <c r="G34" s="891">
        <v>40</v>
      </c>
      <c r="H34" s="724">
        <f t="shared" ref="H34" si="110">((G34/$B34))</f>
        <v>1</v>
      </c>
      <c r="I34" s="900">
        <f t="shared" si="49"/>
        <v>140</v>
      </c>
      <c r="J34" s="735">
        <f t="shared" si="63"/>
        <v>1.1666666666666667</v>
      </c>
      <c r="K34" s="891">
        <v>53</v>
      </c>
      <c r="L34" s="724">
        <f t="shared" ref="L34" si="111">((K34/$B34))</f>
        <v>1.325</v>
      </c>
      <c r="M34" s="891">
        <v>52</v>
      </c>
      <c r="N34" s="724">
        <f t="shared" ref="N34" si="112">((M34/$B34))</f>
        <v>1.3</v>
      </c>
      <c r="O34" s="891">
        <v>46</v>
      </c>
      <c r="P34" s="724">
        <f t="shared" ref="P34" si="113">((O34/$B34))</f>
        <v>1.1499999999999999</v>
      </c>
      <c r="Q34" s="900">
        <f t="shared" si="53"/>
        <v>151</v>
      </c>
      <c r="R34" s="735">
        <f t="shared" si="67"/>
        <v>1.2583333333333333</v>
      </c>
      <c r="S34" s="891">
        <v>0</v>
      </c>
      <c r="T34" s="724">
        <f t="shared" ref="T34" si="114">((S34/$B34))</f>
        <v>0</v>
      </c>
      <c r="U34" s="891">
        <v>0</v>
      </c>
      <c r="V34" s="724">
        <f t="shared" ref="V34" si="115">((U34/$B34))</f>
        <v>0</v>
      </c>
      <c r="W34" s="891">
        <v>0</v>
      </c>
      <c r="X34" s="724">
        <f t="shared" ref="X34" si="116">((W34/$B34))</f>
        <v>0</v>
      </c>
      <c r="Y34" s="900">
        <f t="shared" si="57"/>
        <v>0</v>
      </c>
      <c r="Z34" s="735">
        <f t="shared" si="71"/>
        <v>0</v>
      </c>
      <c r="AA34" s="891">
        <v>0</v>
      </c>
      <c r="AB34" s="724">
        <f t="shared" ref="AB34" si="117">((AA34/$B34))</f>
        <v>0</v>
      </c>
      <c r="AC34" s="891">
        <v>0</v>
      </c>
      <c r="AD34" s="724">
        <f t="shared" ref="AD34" si="118">((AC34/$B34))</f>
        <v>0</v>
      </c>
      <c r="AE34" s="891">
        <v>0</v>
      </c>
      <c r="AF34" s="724">
        <f t="shared" ref="AF34" si="119">((AE34/$B34))</f>
        <v>0</v>
      </c>
      <c r="AG34" s="206">
        <f t="shared" si="61"/>
        <v>0</v>
      </c>
      <c r="AH34" s="735">
        <f t="shared" si="75"/>
        <v>0</v>
      </c>
    </row>
    <row r="35" spans="1:34" ht="28.5" x14ac:dyDescent="0.25">
      <c r="A35" s="923" t="s">
        <v>386</v>
      </c>
      <c r="B35" s="904">
        <v>250</v>
      </c>
      <c r="C35" s="896">
        <v>271</v>
      </c>
      <c r="D35" s="724">
        <f t="shared" si="47"/>
        <v>1.0840000000000001</v>
      </c>
      <c r="E35" s="896">
        <v>270</v>
      </c>
      <c r="F35" s="724">
        <f t="shared" si="47"/>
        <v>1.08</v>
      </c>
      <c r="G35" s="896">
        <v>258</v>
      </c>
      <c r="H35" s="724">
        <f t="shared" ref="H35" si="120">((G35/$B35))</f>
        <v>1.032</v>
      </c>
      <c r="I35" s="900">
        <f t="shared" si="49"/>
        <v>799</v>
      </c>
      <c r="J35" s="735">
        <f t="shared" si="63"/>
        <v>1.0653333333333332</v>
      </c>
      <c r="K35" s="896">
        <v>215</v>
      </c>
      <c r="L35" s="724">
        <f t="shared" ref="L35" si="121">((K35/$B35))</f>
        <v>0.86</v>
      </c>
      <c r="M35" s="896">
        <v>259</v>
      </c>
      <c r="N35" s="724">
        <f t="shared" ref="N35" si="122">((M35/$B35))</f>
        <v>1.036</v>
      </c>
      <c r="O35" s="896">
        <v>212</v>
      </c>
      <c r="P35" s="724">
        <f t="shared" ref="P35" si="123">((O35/$B35))</f>
        <v>0.84799999999999998</v>
      </c>
      <c r="Q35" s="900">
        <f t="shared" si="53"/>
        <v>686</v>
      </c>
      <c r="R35" s="735">
        <f t="shared" si="67"/>
        <v>0.91466666666666663</v>
      </c>
      <c r="S35" s="896">
        <v>0</v>
      </c>
      <c r="T35" s="724">
        <f t="shared" ref="T35" si="124">((S35/$B35))</f>
        <v>0</v>
      </c>
      <c r="U35" s="896">
        <v>0</v>
      </c>
      <c r="V35" s="724">
        <f t="shared" ref="V35" si="125">((U35/$B35))</f>
        <v>0</v>
      </c>
      <c r="W35" s="896">
        <v>0</v>
      </c>
      <c r="X35" s="724">
        <f t="shared" ref="X35" si="126">((W35/$B35))</f>
        <v>0</v>
      </c>
      <c r="Y35" s="900">
        <f t="shared" si="57"/>
        <v>0</v>
      </c>
      <c r="Z35" s="735">
        <f t="shared" si="71"/>
        <v>0</v>
      </c>
      <c r="AA35" s="896">
        <v>0</v>
      </c>
      <c r="AB35" s="724">
        <f t="shared" ref="AB35" si="127">((AA35/$B35))</f>
        <v>0</v>
      </c>
      <c r="AC35" s="896">
        <v>0</v>
      </c>
      <c r="AD35" s="724">
        <f t="shared" ref="AD35" si="128">((AC35/$B35))</f>
        <v>0</v>
      </c>
      <c r="AE35" s="896">
        <v>0</v>
      </c>
      <c r="AF35" s="724">
        <f t="shared" ref="AF35" si="129">((AE35/$B35))</f>
        <v>0</v>
      </c>
      <c r="AG35" s="206">
        <f t="shared" si="61"/>
        <v>0</v>
      </c>
      <c r="AH35" s="735">
        <f t="shared" si="75"/>
        <v>0</v>
      </c>
    </row>
    <row r="36" spans="1:34" x14ac:dyDescent="0.25">
      <c r="A36" s="922" t="s">
        <v>228</v>
      </c>
      <c r="B36" s="903">
        <v>40</v>
      </c>
      <c r="C36" s="891">
        <v>16</v>
      </c>
      <c r="D36" s="725">
        <f t="shared" si="47"/>
        <v>0.4</v>
      </c>
      <c r="E36" s="891">
        <v>21</v>
      </c>
      <c r="F36" s="725">
        <f t="shared" si="47"/>
        <v>0.52500000000000002</v>
      </c>
      <c r="G36" s="891">
        <v>12</v>
      </c>
      <c r="H36" s="725">
        <f t="shared" ref="H36" si="130">((G36/$B36))</f>
        <v>0.3</v>
      </c>
      <c r="I36" s="900">
        <f t="shared" si="49"/>
        <v>49</v>
      </c>
      <c r="J36" s="735">
        <f t="shared" si="63"/>
        <v>0.40833333333333333</v>
      </c>
      <c r="K36" s="891">
        <v>24</v>
      </c>
      <c r="L36" s="725">
        <f t="shared" ref="L36" si="131">((K36/$B36))</f>
        <v>0.6</v>
      </c>
      <c r="M36" s="891">
        <v>5</v>
      </c>
      <c r="N36" s="725">
        <f t="shared" ref="N36" si="132">((M36/$B36))</f>
        <v>0.125</v>
      </c>
      <c r="O36" s="891">
        <v>28</v>
      </c>
      <c r="P36" s="725">
        <f t="shared" ref="P36" si="133">((O36/$B36))</f>
        <v>0.7</v>
      </c>
      <c r="Q36" s="900">
        <f t="shared" si="53"/>
        <v>57</v>
      </c>
      <c r="R36" s="735">
        <f t="shared" si="67"/>
        <v>0.47499999999999998</v>
      </c>
      <c r="S36" s="891">
        <v>0</v>
      </c>
      <c r="T36" s="725">
        <f t="shared" ref="T36" si="134">((S36/$B36))</f>
        <v>0</v>
      </c>
      <c r="U36" s="891">
        <v>0</v>
      </c>
      <c r="V36" s="725">
        <f t="shared" ref="V36" si="135">((U36/$B36))</f>
        <v>0</v>
      </c>
      <c r="W36" s="891">
        <v>0</v>
      </c>
      <c r="X36" s="725">
        <f t="shared" ref="X36" si="136">((W36/$B36))</f>
        <v>0</v>
      </c>
      <c r="Y36" s="900">
        <f t="shared" si="57"/>
        <v>0</v>
      </c>
      <c r="Z36" s="735">
        <f t="shared" si="71"/>
        <v>0</v>
      </c>
      <c r="AA36" s="891">
        <v>0</v>
      </c>
      <c r="AB36" s="725">
        <f t="shared" ref="AB36" si="137">((AA36/$B36))</f>
        <v>0</v>
      </c>
      <c r="AC36" s="891">
        <v>0</v>
      </c>
      <c r="AD36" s="725">
        <f t="shared" ref="AD36" si="138">((AC36/$B36))</f>
        <v>0</v>
      </c>
      <c r="AE36" s="891">
        <v>0</v>
      </c>
      <c r="AF36" s="725">
        <f t="shared" ref="AF36" si="139">((AE36/$B36))</f>
        <v>0</v>
      </c>
      <c r="AG36" s="206">
        <f t="shared" si="61"/>
        <v>0</v>
      </c>
      <c r="AH36" s="735">
        <f t="shared" si="75"/>
        <v>0</v>
      </c>
    </row>
    <row r="37" spans="1:34" x14ac:dyDescent="0.25">
      <c r="A37" s="922" t="s">
        <v>229</v>
      </c>
      <c r="B37" s="903">
        <v>40</v>
      </c>
      <c r="C37" s="891">
        <v>30</v>
      </c>
      <c r="D37" s="725">
        <f t="shared" si="47"/>
        <v>0.75</v>
      </c>
      <c r="E37" s="891">
        <v>40</v>
      </c>
      <c r="F37" s="725">
        <f t="shared" si="47"/>
        <v>1</v>
      </c>
      <c r="G37" s="891">
        <v>38</v>
      </c>
      <c r="H37" s="725">
        <f t="shared" ref="H37" si="140">((G37/$B37))</f>
        <v>0.95</v>
      </c>
      <c r="I37" s="900">
        <f t="shared" si="49"/>
        <v>108</v>
      </c>
      <c r="J37" s="735">
        <f t="shared" si="63"/>
        <v>0.9</v>
      </c>
      <c r="K37" s="891">
        <v>49</v>
      </c>
      <c r="L37" s="725">
        <f t="shared" ref="L37" si="141">((K37/$B37))</f>
        <v>1.2250000000000001</v>
      </c>
      <c r="M37" s="891">
        <v>42</v>
      </c>
      <c r="N37" s="725">
        <f t="shared" ref="N37" si="142">((M37/$B37))</f>
        <v>1.05</v>
      </c>
      <c r="O37" s="891">
        <v>42</v>
      </c>
      <c r="P37" s="725">
        <f t="shared" ref="P37" si="143">((O37/$B37))</f>
        <v>1.05</v>
      </c>
      <c r="Q37" s="900">
        <f t="shared" si="53"/>
        <v>133</v>
      </c>
      <c r="R37" s="735">
        <f t="shared" si="67"/>
        <v>1.1083333333333334</v>
      </c>
      <c r="S37" s="891">
        <v>0</v>
      </c>
      <c r="T37" s="725">
        <f t="shared" ref="T37" si="144">((S37/$B37))</f>
        <v>0</v>
      </c>
      <c r="U37" s="891">
        <v>0</v>
      </c>
      <c r="V37" s="725">
        <f t="shared" ref="V37" si="145">((U37/$B37))</f>
        <v>0</v>
      </c>
      <c r="W37" s="891">
        <v>0</v>
      </c>
      <c r="X37" s="725">
        <f t="shared" ref="X37" si="146">((W37/$B37))</f>
        <v>0</v>
      </c>
      <c r="Y37" s="900">
        <f t="shared" si="57"/>
        <v>0</v>
      </c>
      <c r="Z37" s="735">
        <f t="shared" si="71"/>
        <v>0</v>
      </c>
      <c r="AA37" s="891">
        <v>0</v>
      </c>
      <c r="AB37" s="725">
        <f t="shared" ref="AB37" si="147">((AA37/$B37))</f>
        <v>0</v>
      </c>
      <c r="AC37" s="891">
        <v>0</v>
      </c>
      <c r="AD37" s="725">
        <f t="shared" ref="AD37" si="148">((AC37/$B37))</f>
        <v>0</v>
      </c>
      <c r="AE37" s="891">
        <v>0</v>
      </c>
      <c r="AF37" s="725">
        <f t="shared" ref="AF37" si="149">((AE37/$B37))</f>
        <v>0</v>
      </c>
      <c r="AG37" s="206">
        <f t="shared" si="61"/>
        <v>0</v>
      </c>
      <c r="AH37" s="735">
        <f t="shared" si="75"/>
        <v>0</v>
      </c>
    </row>
    <row r="38" spans="1:34" x14ac:dyDescent="0.25">
      <c r="A38" s="922" t="s">
        <v>222</v>
      </c>
      <c r="B38" s="903">
        <v>900</v>
      </c>
      <c r="C38" s="891">
        <v>940</v>
      </c>
      <c r="D38" s="725">
        <f t="shared" si="47"/>
        <v>1.0444444444444445</v>
      </c>
      <c r="E38" s="891">
        <v>983</v>
      </c>
      <c r="F38" s="725">
        <f t="shared" si="47"/>
        <v>1.0922222222222222</v>
      </c>
      <c r="G38" s="891">
        <v>897</v>
      </c>
      <c r="H38" s="725">
        <f t="shared" ref="H38" si="150">((G38/$B38))</f>
        <v>0.9966666666666667</v>
      </c>
      <c r="I38" s="900">
        <f t="shared" si="49"/>
        <v>2820</v>
      </c>
      <c r="J38" s="735">
        <f t="shared" si="63"/>
        <v>1.0444444444444445</v>
      </c>
      <c r="K38" s="891">
        <v>932</v>
      </c>
      <c r="L38" s="725">
        <f t="shared" ref="L38" si="151">((K38/$B38))</f>
        <v>1.0355555555555556</v>
      </c>
      <c r="M38" s="891">
        <v>112</v>
      </c>
      <c r="N38" s="725">
        <f t="shared" ref="N38" si="152">((M38/$B38))</f>
        <v>0.12444444444444444</v>
      </c>
      <c r="O38" s="891">
        <v>853</v>
      </c>
      <c r="P38" s="725">
        <f t="shared" ref="P38" si="153">((O38/$B38))</f>
        <v>0.94777777777777783</v>
      </c>
      <c r="Q38" s="900">
        <f t="shared" si="53"/>
        <v>1897</v>
      </c>
      <c r="R38" s="735">
        <f t="shared" si="67"/>
        <v>0.70259259259259255</v>
      </c>
      <c r="S38" s="891">
        <v>0</v>
      </c>
      <c r="T38" s="725">
        <f t="shared" ref="T38" si="154">((S38/$B38))</f>
        <v>0</v>
      </c>
      <c r="U38" s="891">
        <v>0</v>
      </c>
      <c r="V38" s="725">
        <f t="shared" ref="V38" si="155">((U38/$B38))</f>
        <v>0</v>
      </c>
      <c r="W38" s="891">
        <v>0</v>
      </c>
      <c r="X38" s="725">
        <f t="shared" ref="X38" si="156">((W38/$B38))</f>
        <v>0</v>
      </c>
      <c r="Y38" s="900">
        <f t="shared" si="57"/>
        <v>0</v>
      </c>
      <c r="Z38" s="735">
        <f t="shared" si="71"/>
        <v>0</v>
      </c>
      <c r="AA38" s="891">
        <v>0</v>
      </c>
      <c r="AB38" s="725">
        <f t="shared" ref="AB38" si="157">((AA38/$B38))</f>
        <v>0</v>
      </c>
      <c r="AC38" s="891">
        <v>0</v>
      </c>
      <c r="AD38" s="725">
        <f t="shared" ref="AD38" si="158">((AC38/$B38))</f>
        <v>0</v>
      </c>
      <c r="AE38" s="891">
        <v>0</v>
      </c>
      <c r="AF38" s="725">
        <f t="shared" ref="AF38" si="159">((AE38/$B38))</f>
        <v>0</v>
      </c>
      <c r="AG38" s="206">
        <f t="shared" si="61"/>
        <v>0</v>
      </c>
      <c r="AH38" s="735">
        <f t="shared" si="75"/>
        <v>0</v>
      </c>
    </row>
    <row r="39" spans="1:34" ht="18" customHeight="1" x14ac:dyDescent="0.25">
      <c r="A39" s="923" t="s">
        <v>230</v>
      </c>
      <c r="B39" s="904">
        <v>120</v>
      </c>
      <c r="C39" s="895">
        <v>136</v>
      </c>
      <c r="D39" s="725">
        <f t="shared" si="47"/>
        <v>1.1333333333333333</v>
      </c>
      <c r="E39" s="895">
        <v>120</v>
      </c>
      <c r="F39" s="725">
        <f t="shared" si="47"/>
        <v>1</v>
      </c>
      <c r="G39" s="895">
        <v>128</v>
      </c>
      <c r="H39" s="725">
        <f t="shared" ref="H39" si="160">((G39/$B39))</f>
        <v>1.0666666666666667</v>
      </c>
      <c r="I39" s="900">
        <f t="shared" si="49"/>
        <v>384</v>
      </c>
      <c r="J39" s="735">
        <f t="shared" si="63"/>
        <v>1.0666666666666667</v>
      </c>
      <c r="K39" s="895">
        <v>142</v>
      </c>
      <c r="L39" s="725">
        <f t="shared" ref="L39" si="161">((K39/$B39))</f>
        <v>1.1833333333333333</v>
      </c>
      <c r="M39" s="895">
        <v>155</v>
      </c>
      <c r="N39" s="725">
        <f t="shared" ref="N39" si="162">((M39/$B39))</f>
        <v>1.2916666666666667</v>
      </c>
      <c r="O39" s="895">
        <v>150</v>
      </c>
      <c r="P39" s="725">
        <f t="shared" ref="P39" si="163">((O39/$B39))</f>
        <v>1.25</v>
      </c>
      <c r="Q39" s="900">
        <f t="shared" si="53"/>
        <v>447</v>
      </c>
      <c r="R39" s="735">
        <f t="shared" si="67"/>
        <v>1.2416666666666667</v>
      </c>
      <c r="S39" s="895">
        <v>0</v>
      </c>
      <c r="T39" s="725">
        <f t="shared" ref="T39" si="164">((S39/$B39))</f>
        <v>0</v>
      </c>
      <c r="U39" s="895">
        <v>0</v>
      </c>
      <c r="V39" s="725">
        <f t="shared" ref="V39" si="165">((U39/$B39))</f>
        <v>0</v>
      </c>
      <c r="W39" s="895">
        <v>0</v>
      </c>
      <c r="X39" s="725">
        <f t="shared" ref="X39" si="166">((W39/$B39))</f>
        <v>0</v>
      </c>
      <c r="Y39" s="900">
        <f t="shared" si="57"/>
        <v>0</v>
      </c>
      <c r="Z39" s="735">
        <f t="shared" si="71"/>
        <v>0</v>
      </c>
      <c r="AA39" s="895">
        <v>0</v>
      </c>
      <c r="AB39" s="725">
        <f t="shared" ref="AB39" si="167">((AA39/$B39))</f>
        <v>0</v>
      </c>
      <c r="AC39" s="895">
        <v>0</v>
      </c>
      <c r="AD39" s="725">
        <f t="shared" ref="AD39" si="168">((AC39/$B39))</f>
        <v>0</v>
      </c>
      <c r="AE39" s="895">
        <v>0</v>
      </c>
      <c r="AF39" s="725">
        <f t="shared" ref="AF39" si="169">((AE39/$B39))</f>
        <v>0</v>
      </c>
      <c r="AG39" s="206">
        <f t="shared" si="61"/>
        <v>0</v>
      </c>
      <c r="AH39" s="735">
        <f t="shared" si="75"/>
        <v>0</v>
      </c>
    </row>
    <row r="40" spans="1:34" ht="18" customHeight="1" x14ac:dyDescent="0.25">
      <c r="A40" s="922" t="s">
        <v>383</v>
      </c>
      <c r="B40" s="903">
        <v>20</v>
      </c>
      <c r="C40" s="891">
        <v>21</v>
      </c>
      <c r="D40" s="724">
        <f t="shared" si="47"/>
        <v>1.05</v>
      </c>
      <c r="E40" s="891">
        <v>20</v>
      </c>
      <c r="F40" s="724">
        <f t="shared" si="47"/>
        <v>1</v>
      </c>
      <c r="G40" s="891">
        <v>22</v>
      </c>
      <c r="H40" s="724">
        <f t="shared" ref="H40" si="170">((G40/$B40))</f>
        <v>1.1000000000000001</v>
      </c>
      <c r="I40" s="880">
        <f t="shared" si="49"/>
        <v>63</v>
      </c>
      <c r="J40" s="734">
        <f t="shared" si="63"/>
        <v>1.05</v>
      </c>
      <c r="K40" s="891">
        <v>17</v>
      </c>
      <c r="L40" s="724">
        <f t="shared" ref="L40" si="171">((K40/$B40))</f>
        <v>0.85</v>
      </c>
      <c r="M40" s="891">
        <v>24</v>
      </c>
      <c r="N40" s="724">
        <f t="shared" ref="N40" si="172">((M40/$B40))</f>
        <v>1.2</v>
      </c>
      <c r="O40" s="891">
        <v>18</v>
      </c>
      <c r="P40" s="724">
        <f t="shared" ref="P40" si="173">((O40/$B40))</f>
        <v>0.9</v>
      </c>
      <c r="Q40" s="880">
        <f t="shared" si="53"/>
        <v>59</v>
      </c>
      <c r="R40" s="734">
        <f t="shared" si="67"/>
        <v>0.98333333333333328</v>
      </c>
      <c r="S40" s="891">
        <v>0</v>
      </c>
      <c r="T40" s="724">
        <f t="shared" ref="T40" si="174">((S40/$B40))</f>
        <v>0</v>
      </c>
      <c r="U40" s="891">
        <v>0</v>
      </c>
      <c r="V40" s="724">
        <f t="shared" ref="V40" si="175">((U40/$B40))</f>
        <v>0</v>
      </c>
      <c r="W40" s="891">
        <v>0</v>
      </c>
      <c r="X40" s="724">
        <f t="shared" ref="X40" si="176">((W40/$B40))</f>
        <v>0</v>
      </c>
      <c r="Y40" s="880">
        <f t="shared" si="57"/>
        <v>0</v>
      </c>
      <c r="Z40" s="734">
        <f t="shared" si="71"/>
        <v>0</v>
      </c>
      <c r="AA40" s="891">
        <v>0</v>
      </c>
      <c r="AB40" s="724">
        <f t="shared" ref="AB40" si="177">((AA40/$B40))</f>
        <v>0</v>
      </c>
      <c r="AC40" s="891">
        <v>0</v>
      </c>
      <c r="AD40" s="724">
        <f t="shared" ref="AD40" si="178">((AC40/$B40))</f>
        <v>0</v>
      </c>
      <c r="AE40" s="891">
        <v>0</v>
      </c>
      <c r="AF40" s="724">
        <f t="shared" ref="AF40" si="179">((AE40/$B40))</f>
        <v>0</v>
      </c>
      <c r="AG40" s="195">
        <f t="shared" si="61"/>
        <v>0</v>
      </c>
      <c r="AH40" s="734">
        <f t="shared" si="75"/>
        <v>0</v>
      </c>
    </row>
    <row r="41" spans="1:34" ht="18" customHeight="1" x14ac:dyDescent="0.25">
      <c r="A41" s="924" t="s">
        <v>397</v>
      </c>
      <c r="B41" s="905">
        <v>96</v>
      </c>
      <c r="C41" s="897">
        <v>43</v>
      </c>
      <c r="D41" s="743">
        <f t="shared" si="47"/>
        <v>0.44791666666666669</v>
      </c>
      <c r="E41" s="891">
        <v>78</v>
      </c>
      <c r="F41" s="743">
        <f t="shared" si="47"/>
        <v>0.8125</v>
      </c>
      <c r="G41" s="891">
        <v>77</v>
      </c>
      <c r="H41" s="743">
        <f t="shared" ref="H41" si="180">((G41/$B41))</f>
        <v>0.80208333333333337</v>
      </c>
      <c r="I41" s="880">
        <f t="shared" si="49"/>
        <v>198</v>
      </c>
      <c r="J41" s="734">
        <f t="shared" si="63"/>
        <v>0.6875</v>
      </c>
      <c r="K41" s="891">
        <v>110</v>
      </c>
      <c r="L41" s="743">
        <f t="shared" ref="L41" si="181">((K41/$B41))</f>
        <v>1.1458333333333333</v>
      </c>
      <c r="M41" s="891">
        <v>101</v>
      </c>
      <c r="N41" s="743">
        <f t="shared" ref="N41" si="182">((M41/$B41))</f>
        <v>1.0520833333333333</v>
      </c>
      <c r="O41" s="891">
        <v>123</v>
      </c>
      <c r="P41" s="743">
        <f t="shared" ref="P41" si="183">((O41/$B41))</f>
        <v>1.28125</v>
      </c>
      <c r="Q41" s="880">
        <f t="shared" si="53"/>
        <v>334</v>
      </c>
      <c r="R41" s="734">
        <f t="shared" si="67"/>
        <v>1.1597222222222223</v>
      </c>
      <c r="S41" s="891">
        <v>0</v>
      </c>
      <c r="T41" s="743">
        <f t="shared" ref="T41" si="184">((S41/$B41))</f>
        <v>0</v>
      </c>
      <c r="U41" s="891">
        <v>0</v>
      </c>
      <c r="V41" s="743">
        <f t="shared" ref="V41" si="185">((U41/$B41))</f>
        <v>0</v>
      </c>
      <c r="W41" s="891">
        <v>0</v>
      </c>
      <c r="X41" s="743">
        <f t="shared" ref="X41" si="186">((W41/$B41))</f>
        <v>0</v>
      </c>
      <c r="Y41" s="880">
        <f t="shared" si="57"/>
        <v>0</v>
      </c>
      <c r="Z41" s="734">
        <f t="shared" si="71"/>
        <v>0</v>
      </c>
      <c r="AA41" s="891">
        <v>0</v>
      </c>
      <c r="AB41" s="743">
        <f t="shared" ref="AB41" si="187">((AA41/$B41))</f>
        <v>0</v>
      </c>
      <c r="AC41" s="891">
        <v>0</v>
      </c>
      <c r="AD41" s="743">
        <f t="shared" ref="AD41" si="188">((AC41/$B41))</f>
        <v>0</v>
      </c>
      <c r="AE41" s="891">
        <v>0</v>
      </c>
      <c r="AF41" s="743">
        <f t="shared" ref="AF41" si="189">((AE41/$B41))</f>
        <v>0</v>
      </c>
      <c r="AG41" s="195">
        <f t="shared" si="61"/>
        <v>0</v>
      </c>
      <c r="AH41" s="734">
        <f t="shared" si="75"/>
        <v>0</v>
      </c>
    </row>
    <row r="42" spans="1:34" ht="18" customHeight="1" x14ac:dyDescent="0.25">
      <c r="A42" s="924" t="s">
        <v>398</v>
      </c>
      <c r="B42" s="905">
        <v>10</v>
      </c>
      <c r="C42" s="897">
        <v>6</v>
      </c>
      <c r="D42" s="743">
        <f t="shared" si="47"/>
        <v>0.6</v>
      </c>
      <c r="E42" s="891">
        <v>22</v>
      </c>
      <c r="F42" s="743">
        <f t="shared" si="47"/>
        <v>2.2000000000000002</v>
      </c>
      <c r="G42" s="891">
        <v>18</v>
      </c>
      <c r="H42" s="743">
        <f t="shared" ref="H42" si="190">((G42/$B42))</f>
        <v>1.8</v>
      </c>
      <c r="I42" s="880">
        <f t="shared" si="49"/>
        <v>46</v>
      </c>
      <c r="J42" s="734">
        <f t="shared" si="63"/>
        <v>1.5333333333333334</v>
      </c>
      <c r="K42" s="891">
        <v>17</v>
      </c>
      <c r="L42" s="743">
        <f t="shared" ref="L42" si="191">((K42/$B42))</f>
        <v>1.7</v>
      </c>
      <c r="M42" s="891">
        <v>14</v>
      </c>
      <c r="N42" s="743">
        <f t="shared" ref="N42" si="192">((M42/$B42))</f>
        <v>1.4</v>
      </c>
      <c r="O42" s="891">
        <v>23</v>
      </c>
      <c r="P42" s="743">
        <f t="shared" ref="P42" si="193">((O42/$B42))</f>
        <v>2.2999999999999998</v>
      </c>
      <c r="Q42" s="880">
        <f t="shared" si="53"/>
        <v>54</v>
      </c>
      <c r="R42" s="734">
        <f t="shared" si="67"/>
        <v>1.8</v>
      </c>
      <c r="S42" s="891">
        <v>0</v>
      </c>
      <c r="T42" s="743">
        <f t="shared" ref="T42" si="194">((S42/$B42))</f>
        <v>0</v>
      </c>
      <c r="U42" s="891">
        <v>0</v>
      </c>
      <c r="V42" s="743">
        <f t="shared" ref="V42" si="195">((U42/$B42))</f>
        <v>0</v>
      </c>
      <c r="W42" s="891">
        <v>0</v>
      </c>
      <c r="X42" s="743">
        <f t="shared" ref="X42" si="196">((W42/$B42))</f>
        <v>0</v>
      </c>
      <c r="Y42" s="880">
        <f t="shared" si="57"/>
        <v>0</v>
      </c>
      <c r="Z42" s="734">
        <f t="shared" si="71"/>
        <v>0</v>
      </c>
      <c r="AA42" s="891">
        <v>0</v>
      </c>
      <c r="AB42" s="743">
        <f t="shared" ref="AB42" si="197">((AA42/$B42))</f>
        <v>0</v>
      </c>
      <c r="AC42" s="891">
        <v>0</v>
      </c>
      <c r="AD42" s="743">
        <f t="shared" ref="AD42" si="198">((AC42/$B42))</f>
        <v>0</v>
      </c>
      <c r="AE42" s="891">
        <v>0</v>
      </c>
      <c r="AF42" s="743">
        <f t="shared" ref="AF42" si="199">((AE42/$B42))</f>
        <v>0</v>
      </c>
      <c r="AG42" s="195">
        <f t="shared" si="61"/>
        <v>0</v>
      </c>
      <c r="AH42" s="734">
        <f t="shared" si="75"/>
        <v>0</v>
      </c>
    </row>
    <row r="43" spans="1:34" ht="18" customHeight="1" x14ac:dyDescent="0.25">
      <c r="A43" s="924" t="s">
        <v>399</v>
      </c>
      <c r="B43" s="905">
        <v>8</v>
      </c>
      <c r="C43" s="897">
        <v>12</v>
      </c>
      <c r="D43" s="743">
        <f t="shared" si="47"/>
        <v>1.5</v>
      </c>
      <c r="E43" s="891">
        <v>7</v>
      </c>
      <c r="F43" s="743">
        <f t="shared" si="47"/>
        <v>0.875</v>
      </c>
      <c r="G43" s="891">
        <v>14</v>
      </c>
      <c r="H43" s="743">
        <f t="shared" ref="H43" si="200">((G43/$B43))</f>
        <v>1.75</v>
      </c>
      <c r="I43" s="880">
        <f t="shared" si="49"/>
        <v>33</v>
      </c>
      <c r="J43" s="734">
        <f t="shared" si="63"/>
        <v>1.375</v>
      </c>
      <c r="K43" s="891">
        <v>9</v>
      </c>
      <c r="L43" s="743">
        <f t="shared" ref="L43" si="201">((K43/$B43))</f>
        <v>1.125</v>
      </c>
      <c r="M43" s="891">
        <v>39</v>
      </c>
      <c r="N43" s="743">
        <f t="shared" ref="N43" si="202">((M43/$B43))</f>
        <v>4.875</v>
      </c>
      <c r="O43" s="891">
        <v>6</v>
      </c>
      <c r="P43" s="743">
        <f t="shared" ref="P43" si="203">((O43/$B43))</f>
        <v>0.75</v>
      </c>
      <c r="Q43" s="880">
        <f t="shared" si="53"/>
        <v>54</v>
      </c>
      <c r="R43" s="734">
        <f t="shared" si="67"/>
        <v>2.25</v>
      </c>
      <c r="S43" s="891">
        <v>0</v>
      </c>
      <c r="T43" s="743">
        <f t="shared" ref="T43" si="204">((S43/$B43))</f>
        <v>0</v>
      </c>
      <c r="U43" s="891">
        <v>0</v>
      </c>
      <c r="V43" s="743">
        <f t="shared" ref="V43" si="205">((U43/$B43))</f>
        <v>0</v>
      </c>
      <c r="W43" s="891">
        <v>0</v>
      </c>
      <c r="X43" s="743">
        <f t="shared" ref="X43" si="206">((W43/$B43))</f>
        <v>0</v>
      </c>
      <c r="Y43" s="880">
        <f t="shared" si="57"/>
        <v>0</v>
      </c>
      <c r="Z43" s="734">
        <f t="shared" si="71"/>
        <v>0</v>
      </c>
      <c r="AA43" s="891">
        <v>0</v>
      </c>
      <c r="AB43" s="743">
        <f t="shared" ref="AB43" si="207">((AA43/$B43))</f>
        <v>0</v>
      </c>
      <c r="AC43" s="891">
        <v>0</v>
      </c>
      <c r="AD43" s="743">
        <f t="shared" ref="AD43" si="208">((AC43/$B43))</f>
        <v>0</v>
      </c>
      <c r="AE43" s="891">
        <v>0</v>
      </c>
      <c r="AF43" s="743">
        <f t="shared" ref="AF43" si="209">((AE43/$B43))</f>
        <v>0</v>
      </c>
      <c r="AG43" s="195">
        <f t="shared" si="61"/>
        <v>0</v>
      </c>
      <c r="AH43" s="734">
        <f t="shared" si="75"/>
        <v>0</v>
      </c>
    </row>
    <row r="44" spans="1:34" ht="15.75" thickBot="1" x14ac:dyDescent="0.3">
      <c r="A44" s="911" t="s">
        <v>2</v>
      </c>
      <c r="B44" s="906">
        <f>SUM(B29:B43)</f>
        <v>1944</v>
      </c>
      <c r="C44" s="898">
        <f>SUM(C29:C43)</f>
        <v>2039</v>
      </c>
      <c r="D44" s="726">
        <f t="shared" si="47"/>
        <v>1.0488683127572016</v>
      </c>
      <c r="E44" s="898">
        <f>SUM(E29:E40)</f>
        <v>1921</v>
      </c>
      <c r="F44" s="858">
        <f t="shared" si="47"/>
        <v>0.98816872427983538</v>
      </c>
      <c r="G44" s="898">
        <f>SUM(G29:G40)</f>
        <v>1751</v>
      </c>
      <c r="H44" s="858">
        <f t="shared" ref="H44" si="210">((G44/$B44))</f>
        <v>0.90072016460905346</v>
      </c>
      <c r="I44" s="901">
        <f>C44+E44+G44</f>
        <v>5711</v>
      </c>
      <c r="J44" s="739">
        <f t="shared" si="63"/>
        <v>0.97925240054869689</v>
      </c>
      <c r="K44" s="898">
        <f>SUM(K29:K40)</f>
        <v>1881</v>
      </c>
      <c r="L44" s="858">
        <f t="shared" ref="L44" si="211">((K44/$B44))</f>
        <v>0.96759259259259256</v>
      </c>
      <c r="M44" s="898">
        <f>SUM(M29:M40)</f>
        <v>1060</v>
      </c>
      <c r="N44" s="858">
        <f t="shared" ref="N44" si="212">((M44/$B44))</f>
        <v>0.54526748971193417</v>
      </c>
      <c r="O44" s="898">
        <f>SUM(O29:O40)</f>
        <v>1810</v>
      </c>
      <c r="P44" s="858">
        <f t="shared" ref="P44" si="213">((O44/$B44))</f>
        <v>0.93106995884773658</v>
      </c>
      <c r="Q44" s="901">
        <f>K44+M44+O44</f>
        <v>4751</v>
      </c>
      <c r="R44" s="739">
        <f t="shared" si="67"/>
        <v>0.81464334705075447</v>
      </c>
      <c r="S44" s="898">
        <f>SUM(S29:S40)</f>
        <v>0</v>
      </c>
      <c r="T44" s="858">
        <f t="shared" ref="T44" si="214">((S44/$B44))</f>
        <v>0</v>
      </c>
      <c r="U44" s="898">
        <f>SUM(U29:U40)</f>
        <v>0</v>
      </c>
      <c r="V44" s="858">
        <f t="shared" ref="V44" si="215">((U44/$B44))</f>
        <v>0</v>
      </c>
      <c r="W44" s="898">
        <f>SUM(W29:W39)</f>
        <v>0</v>
      </c>
      <c r="X44" s="858">
        <f t="shared" ref="X44" si="216">((W44/$B44))</f>
        <v>0</v>
      </c>
      <c r="Y44" s="901">
        <f>S44+U44+W44</f>
        <v>0</v>
      </c>
      <c r="Z44" s="739">
        <f t="shared" si="71"/>
        <v>0</v>
      </c>
      <c r="AA44" s="898">
        <f>SUM(AA29:AA40)</f>
        <v>0</v>
      </c>
      <c r="AB44" s="858">
        <f t="shared" ref="AB44" si="217">((AA44/$B44))</f>
        <v>0</v>
      </c>
      <c r="AC44" s="898">
        <f>SUM(AC29:AC40)</f>
        <v>0</v>
      </c>
      <c r="AD44" s="858">
        <f t="shared" ref="AD44" si="218">((AC44/$B44))</f>
        <v>0</v>
      </c>
      <c r="AE44" s="898">
        <f>SUM(AE29:AE40)</f>
        <v>0</v>
      </c>
      <c r="AF44" s="858">
        <f t="shared" ref="AF44" si="219">((AE44/$B44))</f>
        <v>0</v>
      </c>
      <c r="AG44" s="383">
        <f>AA44+AC44+AE44</f>
        <v>0</v>
      </c>
      <c r="AH44" s="739">
        <f t="shared" si="75"/>
        <v>0</v>
      </c>
    </row>
    <row r="47" spans="1:34" ht="15.75" hidden="1" x14ac:dyDescent="0.25">
      <c r="A47" s="950" t="s">
        <v>379</v>
      </c>
      <c r="B47" s="951"/>
      <c r="C47" s="980"/>
      <c r="D47" s="951"/>
      <c r="E47" s="980"/>
      <c r="F47" s="951"/>
      <c r="G47" s="980"/>
      <c r="H47" s="951"/>
      <c r="I47" s="980"/>
      <c r="J47" s="951"/>
      <c r="K47" s="980"/>
      <c r="L47" s="951"/>
      <c r="M47" s="980"/>
      <c r="N47" s="951"/>
      <c r="O47" s="980"/>
      <c r="P47" s="951"/>
      <c r="Q47" s="980"/>
      <c r="R47" s="951"/>
      <c r="S47" s="980"/>
      <c r="T47" s="951"/>
      <c r="U47" s="980"/>
      <c r="V47" s="951"/>
      <c r="W47" s="980"/>
      <c r="X47" s="951"/>
      <c r="Y47" s="980"/>
      <c r="Z47" s="951"/>
      <c r="AA47" s="980"/>
      <c r="AB47" s="951"/>
      <c r="AC47" s="980"/>
      <c r="AD47" s="951"/>
      <c r="AE47" s="980"/>
      <c r="AF47" s="951"/>
      <c r="AG47" s="951"/>
      <c r="AH47" s="951"/>
    </row>
    <row r="48" spans="1:34" ht="26.25" hidden="1" thickBot="1" x14ac:dyDescent="0.3">
      <c r="A48" s="644" t="s">
        <v>8</v>
      </c>
      <c r="B48" s="655" t="s">
        <v>9</v>
      </c>
      <c r="C48" s="899" t="s">
        <v>301</v>
      </c>
      <c r="D48" s="627" t="s">
        <v>1</v>
      </c>
      <c r="E48" s="899" t="s">
        <v>302</v>
      </c>
      <c r="F48" s="627" t="s">
        <v>1</v>
      </c>
      <c r="G48" s="899" t="s">
        <v>303</v>
      </c>
      <c r="H48" s="627" t="s">
        <v>1</v>
      </c>
      <c r="I48" s="634" t="s">
        <v>138</v>
      </c>
      <c r="J48" s="628" t="s">
        <v>1</v>
      </c>
      <c r="K48" s="899" t="s">
        <v>304</v>
      </c>
      <c r="L48" s="627" t="s">
        <v>1</v>
      </c>
      <c r="M48" s="899" t="s">
        <v>305</v>
      </c>
      <c r="N48" s="627" t="s">
        <v>1</v>
      </c>
      <c r="O48" s="899" t="s">
        <v>306</v>
      </c>
      <c r="P48" s="627" t="s">
        <v>1</v>
      </c>
      <c r="Q48" s="634" t="s">
        <v>138</v>
      </c>
      <c r="R48" s="628" t="s">
        <v>1</v>
      </c>
      <c r="S48" s="899" t="s">
        <v>333</v>
      </c>
      <c r="T48" s="627" t="s">
        <v>1</v>
      </c>
      <c r="U48" s="899" t="s">
        <v>329</v>
      </c>
      <c r="V48" s="627" t="s">
        <v>1</v>
      </c>
      <c r="W48" s="899" t="s">
        <v>330</v>
      </c>
      <c r="X48" s="627" t="s">
        <v>1</v>
      </c>
      <c r="Y48" s="634" t="s">
        <v>138</v>
      </c>
      <c r="Z48" s="628" t="s">
        <v>1</v>
      </c>
      <c r="AA48" s="899" t="s">
        <v>331</v>
      </c>
      <c r="AB48" s="627" t="s">
        <v>1</v>
      </c>
      <c r="AC48" s="899" t="s">
        <v>332</v>
      </c>
      <c r="AD48" s="627" t="s">
        <v>1</v>
      </c>
      <c r="AE48" s="899" t="s">
        <v>334</v>
      </c>
      <c r="AF48" s="627" t="s">
        <v>1</v>
      </c>
      <c r="AG48" s="920" t="s">
        <v>138</v>
      </c>
      <c r="AH48" s="628" t="s">
        <v>1</v>
      </c>
    </row>
    <row r="49" spans="1:34" ht="15.75" hidden="1" thickTop="1" x14ac:dyDescent="0.25">
      <c r="A49" s="394" t="s">
        <v>380</v>
      </c>
      <c r="B49" s="907">
        <v>1</v>
      </c>
      <c r="C49" s="891">
        <v>1</v>
      </c>
      <c r="D49" s="724">
        <f>((C49/$B49))-1</f>
        <v>0</v>
      </c>
      <c r="E49" s="891">
        <v>1</v>
      </c>
      <c r="F49" s="724">
        <f t="shared" ref="F49:F51" si="220">((E49/$B49))-1</f>
        <v>0</v>
      </c>
      <c r="G49" s="891">
        <v>0</v>
      </c>
      <c r="H49" s="724">
        <f t="shared" ref="H49:H51" si="221">((G49/$B49))-1</f>
        <v>-1</v>
      </c>
      <c r="I49" s="880">
        <f t="shared" ref="I49:I51" si="222">C49+E49+G49</f>
        <v>2</v>
      </c>
      <c r="J49" s="734">
        <f t="shared" ref="J49:J51" si="223">((I49/(3*$B49)))-1</f>
        <v>-0.33333333333333337</v>
      </c>
      <c r="K49" s="891">
        <v>0</v>
      </c>
      <c r="L49" s="724">
        <f t="shared" ref="L49:L51" si="224">((K49/$B49))-1</f>
        <v>-1</v>
      </c>
      <c r="M49" s="891">
        <v>0</v>
      </c>
      <c r="N49" s="724">
        <f t="shared" ref="N49:N51" si="225">((M49/$B49))-1</f>
        <v>-1</v>
      </c>
      <c r="O49" s="891">
        <v>0</v>
      </c>
      <c r="P49" s="724">
        <f t="shared" ref="P49:P51" si="226">((O49/$B49))-1</f>
        <v>-1</v>
      </c>
      <c r="Q49" s="880">
        <f t="shared" ref="Q49:Q51" si="227">K49+M49+O49</f>
        <v>0</v>
      </c>
      <c r="R49" s="734">
        <f t="shared" ref="R49:R51" si="228">((Q49/(3*$B49)))-1</f>
        <v>-1</v>
      </c>
      <c r="S49" s="891">
        <v>0</v>
      </c>
      <c r="T49" s="724">
        <f>((S49/$B49))-1</f>
        <v>-1</v>
      </c>
      <c r="U49" s="891">
        <v>0</v>
      </c>
      <c r="V49" s="724">
        <f t="shared" ref="V49:V51" si="229">((U49/$B49))-1</f>
        <v>-1</v>
      </c>
      <c r="W49" s="891">
        <v>0</v>
      </c>
      <c r="X49" s="724">
        <f t="shared" ref="X49:X51" si="230">((W49/$B49))-1</f>
        <v>-1</v>
      </c>
      <c r="Y49" s="880">
        <f t="shared" ref="Y49:Y51" si="231">S49+U49+W49</f>
        <v>0</v>
      </c>
      <c r="Z49" s="734">
        <f t="shared" ref="Z49:Z51" si="232">((Y49/(3*$B49)))-1</f>
        <v>-1</v>
      </c>
      <c r="AA49" s="891">
        <v>0</v>
      </c>
      <c r="AB49" s="724">
        <f t="shared" ref="AB49:AB51" si="233">((AA49/$B49))-1</f>
        <v>-1</v>
      </c>
      <c r="AC49" s="891">
        <v>0</v>
      </c>
      <c r="AD49" s="724">
        <f t="shared" ref="AD49:AD51" si="234">((AC49/$B49))-1</f>
        <v>-1</v>
      </c>
      <c r="AE49" s="891">
        <v>0</v>
      </c>
      <c r="AF49" s="724">
        <f t="shared" ref="AF49:AF51" si="235">((AE49/$B49))-1</f>
        <v>-1</v>
      </c>
      <c r="AG49" s="195">
        <f t="shared" ref="AG49:AG51" si="236">AA49+AC49+AE49</f>
        <v>0</v>
      </c>
      <c r="AH49" s="734">
        <f t="shared" ref="AH49:AH51" si="237">((AG49/(3*$B49)))-1</f>
        <v>-1</v>
      </c>
    </row>
    <row r="50" spans="1:34" ht="15.75" hidden="1" thickBot="1" x14ac:dyDescent="0.3">
      <c r="A50" s="645" t="s">
        <v>381</v>
      </c>
      <c r="B50" s="908">
        <v>1</v>
      </c>
      <c r="C50" s="895">
        <v>1</v>
      </c>
      <c r="D50" s="725">
        <f t="shared" ref="D50:D51" si="238">((C50/$B50))-1</f>
        <v>0</v>
      </c>
      <c r="E50" s="895">
        <v>1</v>
      </c>
      <c r="F50" s="725">
        <f t="shared" si="220"/>
        <v>0</v>
      </c>
      <c r="G50" s="895">
        <v>0</v>
      </c>
      <c r="H50" s="725">
        <f t="shared" si="221"/>
        <v>-1</v>
      </c>
      <c r="I50" s="900">
        <f t="shared" si="222"/>
        <v>2</v>
      </c>
      <c r="J50" s="735">
        <f t="shared" si="223"/>
        <v>-0.33333333333333337</v>
      </c>
      <c r="K50" s="895">
        <v>0</v>
      </c>
      <c r="L50" s="725">
        <f t="shared" si="224"/>
        <v>-1</v>
      </c>
      <c r="M50" s="895">
        <v>0</v>
      </c>
      <c r="N50" s="725">
        <f t="shared" si="225"/>
        <v>-1</v>
      </c>
      <c r="O50" s="895">
        <v>0</v>
      </c>
      <c r="P50" s="725">
        <f t="shared" si="226"/>
        <v>-1</v>
      </c>
      <c r="Q50" s="900">
        <f t="shared" si="227"/>
        <v>0</v>
      </c>
      <c r="R50" s="735">
        <f t="shared" si="228"/>
        <v>-1</v>
      </c>
      <c r="S50" s="895">
        <v>0</v>
      </c>
      <c r="T50" s="725">
        <f t="shared" ref="T50:T51" si="239">((S50/$B50))-1</f>
        <v>-1</v>
      </c>
      <c r="U50" s="895">
        <v>0</v>
      </c>
      <c r="V50" s="725">
        <f t="shared" si="229"/>
        <v>-1</v>
      </c>
      <c r="W50" s="895">
        <v>0</v>
      </c>
      <c r="X50" s="725">
        <f t="shared" si="230"/>
        <v>-1</v>
      </c>
      <c r="Y50" s="900">
        <f t="shared" si="231"/>
        <v>0</v>
      </c>
      <c r="Z50" s="735">
        <f t="shared" si="232"/>
        <v>-1</v>
      </c>
      <c r="AA50" s="895">
        <v>0</v>
      </c>
      <c r="AB50" s="725">
        <f t="shared" si="233"/>
        <v>-1</v>
      </c>
      <c r="AC50" s="895">
        <v>0</v>
      </c>
      <c r="AD50" s="725">
        <f t="shared" si="234"/>
        <v>-1</v>
      </c>
      <c r="AE50" s="895">
        <v>0</v>
      </c>
      <c r="AF50" s="725">
        <f t="shared" si="235"/>
        <v>-1</v>
      </c>
      <c r="AG50" s="206">
        <f t="shared" si="236"/>
        <v>0</v>
      </c>
      <c r="AH50" s="735">
        <f t="shared" si="237"/>
        <v>-1</v>
      </c>
    </row>
    <row r="51" spans="1:34" ht="16.5" hidden="1" thickBot="1" x14ac:dyDescent="0.3">
      <c r="A51" s="646" t="s">
        <v>2</v>
      </c>
      <c r="B51" s="884">
        <f>SUM(B49:B50)</f>
        <v>2</v>
      </c>
      <c r="C51" s="885">
        <f>SUM(C49:C50)</f>
        <v>2</v>
      </c>
      <c r="D51" s="744">
        <f t="shared" si="238"/>
        <v>0</v>
      </c>
      <c r="E51" s="885">
        <f>SUM(E49:E50)</f>
        <v>2</v>
      </c>
      <c r="F51" s="744">
        <f t="shared" si="220"/>
        <v>0</v>
      </c>
      <c r="G51" s="885">
        <f>SUM(G49:G50)</f>
        <v>0</v>
      </c>
      <c r="H51" s="744">
        <f t="shared" si="221"/>
        <v>-1</v>
      </c>
      <c r="I51" s="882">
        <f t="shared" si="222"/>
        <v>4</v>
      </c>
      <c r="J51" s="746">
        <f t="shared" si="223"/>
        <v>-0.33333333333333337</v>
      </c>
      <c r="K51" s="885">
        <f>SUM(K49:K50)</f>
        <v>0</v>
      </c>
      <c r="L51" s="744">
        <f t="shared" si="224"/>
        <v>-1</v>
      </c>
      <c r="M51" s="885">
        <f>SUM(M49:M50)</f>
        <v>0</v>
      </c>
      <c r="N51" s="744">
        <f t="shared" si="225"/>
        <v>-1</v>
      </c>
      <c r="O51" s="885">
        <f>SUM(O49:O50)</f>
        <v>0</v>
      </c>
      <c r="P51" s="744">
        <f t="shared" si="226"/>
        <v>-1</v>
      </c>
      <c r="Q51" s="882">
        <f t="shared" si="227"/>
        <v>0</v>
      </c>
      <c r="R51" s="747">
        <f t="shared" si="228"/>
        <v>-1</v>
      </c>
      <c r="S51" s="885">
        <f>SUM(S49:S50)</f>
        <v>0</v>
      </c>
      <c r="T51" s="744">
        <f t="shared" si="239"/>
        <v>-1</v>
      </c>
      <c r="U51" s="885">
        <f>SUM(U49:U50)</f>
        <v>0</v>
      </c>
      <c r="V51" s="744">
        <f t="shared" si="229"/>
        <v>-1</v>
      </c>
      <c r="W51" s="885">
        <f>SUM(W49:W50)</f>
        <v>0</v>
      </c>
      <c r="X51" s="744">
        <f t="shared" si="230"/>
        <v>-1</v>
      </c>
      <c r="Y51" s="882">
        <f t="shared" si="231"/>
        <v>0</v>
      </c>
      <c r="Z51" s="746">
        <f t="shared" si="232"/>
        <v>-1</v>
      </c>
      <c r="AA51" s="885">
        <f>SUM(AA49:AA50)</f>
        <v>0</v>
      </c>
      <c r="AB51" s="744">
        <f t="shared" si="233"/>
        <v>-1</v>
      </c>
      <c r="AC51" s="885">
        <f>SUM(AC49:AC50)</f>
        <v>0</v>
      </c>
      <c r="AD51" s="744">
        <f t="shared" si="234"/>
        <v>-1</v>
      </c>
      <c r="AE51" s="885">
        <f>SUM(AE49:AE50)</f>
        <v>0</v>
      </c>
      <c r="AF51" s="744">
        <f t="shared" si="235"/>
        <v>-1</v>
      </c>
      <c r="AG51" s="34">
        <f t="shared" si="236"/>
        <v>0</v>
      </c>
      <c r="AH51" s="747">
        <f t="shared" si="237"/>
        <v>-1</v>
      </c>
    </row>
  </sheetData>
  <mergeCells count="7">
    <mergeCell ref="A47:AH47"/>
    <mergeCell ref="A2:R2"/>
    <mergeCell ref="A3:R3"/>
    <mergeCell ref="A5:AH5"/>
    <mergeCell ref="A17:AH17"/>
    <mergeCell ref="A27:AH27"/>
    <mergeCell ref="A22:AH22"/>
  </mergeCells>
  <pageMargins left="0.23622047244094491" right="0.23622047244094491" top="0.35433070866141736" bottom="0.59055118110236227" header="0.31496062992125984" footer="0.31496062992125984"/>
  <pageSetup paperSize="9" scale="53" orientation="landscape" r:id="rId1"/>
  <headerFooter>
    <oddFooter>&amp;L&amp;12Fonte: Sistema WEBSAASS / SMS&amp;RPag.  &amp;P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CC66"/>
    <pageSetUpPr fitToPage="1"/>
  </sheetPr>
  <dimension ref="A2:AJ174"/>
  <sheetViews>
    <sheetView showGridLines="0" workbookViewId="0">
      <pane xSplit="1" topLeftCell="B1" activePane="topRight" state="frozen"/>
      <selection activeCell="A118" sqref="A118"/>
      <selection pane="topRight" activeCell="B1" sqref="B1"/>
    </sheetView>
  </sheetViews>
  <sheetFormatPr defaultRowHeight="15" x14ac:dyDescent="0.25"/>
  <cols>
    <col min="1" max="1" width="26.42578125" style="553" customWidth="1"/>
    <col min="2" max="3" width="9.140625" style="553"/>
    <col min="4" max="4" width="10.140625" style="553" customWidth="1"/>
    <col min="5" max="14" width="9.140625" style="553"/>
    <col min="15" max="16" width="9.7109375" style="553" customWidth="1"/>
    <col min="17" max="34" width="9.140625" style="553"/>
    <col min="35" max="35" width="10.42578125" style="553" customWidth="1"/>
    <col min="36" max="36" width="10.85546875" style="553" customWidth="1"/>
    <col min="37" max="16384" width="9.140625" style="286"/>
  </cols>
  <sheetData>
    <row r="2" spans="1:34" ht="15.75" x14ac:dyDescent="0.25">
      <c r="A2" s="949" t="s">
        <v>396</v>
      </c>
      <c r="B2" s="949"/>
      <c r="C2" s="949"/>
      <c r="D2" s="949"/>
      <c r="E2" s="949"/>
      <c r="F2" s="949"/>
      <c r="G2" s="949"/>
      <c r="H2" s="949"/>
      <c r="I2" s="949"/>
      <c r="J2" s="949"/>
      <c r="K2" s="949"/>
      <c r="L2" s="949"/>
      <c r="M2" s="949"/>
      <c r="N2" s="949"/>
      <c r="O2" s="949"/>
      <c r="P2" s="949"/>
      <c r="Q2" s="949"/>
      <c r="R2" s="949"/>
    </row>
    <row r="3" spans="1:34" ht="15.75" x14ac:dyDescent="0.25">
      <c r="A3" s="949" t="s">
        <v>133</v>
      </c>
      <c r="B3" s="949"/>
      <c r="C3" s="949"/>
      <c r="D3" s="949"/>
      <c r="E3" s="949"/>
      <c r="F3" s="949"/>
      <c r="G3" s="949"/>
      <c r="H3" s="949"/>
      <c r="I3" s="949"/>
      <c r="J3" s="949"/>
      <c r="K3" s="949"/>
      <c r="L3" s="949"/>
      <c r="M3" s="949"/>
      <c r="N3" s="949"/>
      <c r="O3" s="949"/>
      <c r="P3" s="949"/>
      <c r="Q3" s="949"/>
      <c r="R3" s="949"/>
    </row>
    <row r="4" spans="1:34" ht="8.25" customHeight="1" x14ac:dyDescent="0.25"/>
    <row r="5" spans="1:34" ht="8.25" customHeight="1" x14ac:dyDescent="0.25"/>
    <row r="6" spans="1:34" ht="15.75" customHeight="1" x14ac:dyDescent="0.25">
      <c r="A6" s="996" t="s">
        <v>407</v>
      </c>
      <c r="B6" s="961"/>
      <c r="C6" s="961"/>
      <c r="D6" s="961"/>
      <c r="E6" s="961"/>
      <c r="F6" s="961"/>
      <c r="G6" s="961"/>
      <c r="H6" s="961"/>
      <c r="I6" s="961"/>
      <c r="J6" s="961"/>
      <c r="K6" s="961"/>
      <c r="L6" s="961"/>
      <c r="M6" s="961"/>
      <c r="N6" s="961"/>
      <c r="O6" s="961"/>
      <c r="P6" s="961"/>
      <c r="Q6" s="961"/>
      <c r="R6" s="961"/>
      <c r="S6" s="961"/>
      <c r="T6" s="961"/>
      <c r="U6" s="961"/>
      <c r="V6" s="961"/>
      <c r="W6" s="961"/>
      <c r="X6" s="961"/>
      <c r="Y6" s="961"/>
      <c r="Z6" s="961"/>
      <c r="AA6" s="961"/>
      <c r="AB6" s="961"/>
      <c r="AC6" s="961"/>
      <c r="AD6" s="961"/>
      <c r="AE6" s="961"/>
      <c r="AF6" s="961"/>
      <c r="AG6" s="961"/>
      <c r="AH6" s="961"/>
    </row>
    <row r="7" spans="1:34" ht="24" x14ac:dyDescent="0.25">
      <c r="A7" s="287" t="s">
        <v>8</v>
      </c>
      <c r="B7" s="288" t="s">
        <v>9</v>
      </c>
      <c r="C7" s="287" t="str">
        <f>C16</f>
        <v>JAN</v>
      </c>
      <c r="D7" s="289" t="s">
        <v>1</v>
      </c>
      <c r="E7" s="287" t="str">
        <f>E16</f>
        <v>FEV</v>
      </c>
      <c r="F7" s="289" t="s">
        <v>1</v>
      </c>
      <c r="G7" s="287" t="str">
        <f>G16</f>
        <v>MAR</v>
      </c>
      <c r="H7" s="289" t="s">
        <v>1</v>
      </c>
      <c r="I7" s="290" t="s">
        <v>138</v>
      </c>
      <c r="J7" s="290" t="s">
        <v>1</v>
      </c>
      <c r="K7" s="287" t="str">
        <f>K16</f>
        <v>ABR</v>
      </c>
      <c r="L7" s="289" t="s">
        <v>1</v>
      </c>
      <c r="M7" s="287" t="str">
        <f>M16</f>
        <v>MAI</v>
      </c>
      <c r="N7" s="289" t="s">
        <v>1</v>
      </c>
      <c r="O7" s="287" t="str">
        <f>O16</f>
        <v>JUN</v>
      </c>
      <c r="P7" s="289" t="s">
        <v>1</v>
      </c>
      <c r="Q7" s="290" t="s">
        <v>138</v>
      </c>
      <c r="R7" s="290" t="s">
        <v>1</v>
      </c>
      <c r="S7" s="287" t="s">
        <v>333</v>
      </c>
      <c r="T7" s="289" t="s">
        <v>1</v>
      </c>
      <c r="U7" s="287" t="str">
        <f>U16</f>
        <v>AGO</v>
      </c>
      <c r="V7" s="289" t="s">
        <v>1</v>
      </c>
      <c r="W7" s="287" t="str">
        <f>W16</f>
        <v>SET</v>
      </c>
      <c r="X7" s="289" t="s">
        <v>1</v>
      </c>
      <c r="Y7" s="290" t="s">
        <v>138</v>
      </c>
      <c r="Z7" s="290" t="s">
        <v>1</v>
      </c>
      <c r="AA7" s="287" t="str">
        <f>AA16</f>
        <v>OUT</v>
      </c>
      <c r="AB7" s="289" t="s">
        <v>1</v>
      </c>
      <c r="AC7" s="287" t="str">
        <f>AC16</f>
        <v>NOV</v>
      </c>
      <c r="AD7" s="289" t="s">
        <v>1</v>
      </c>
      <c r="AE7" s="287" t="str">
        <f>AE16</f>
        <v>DEZ</v>
      </c>
      <c r="AF7" s="289" t="s">
        <v>1</v>
      </c>
      <c r="AG7" s="290" t="s">
        <v>138</v>
      </c>
      <c r="AH7" s="290" t="s">
        <v>1</v>
      </c>
    </row>
    <row r="8" spans="1:34" x14ac:dyDescent="0.25">
      <c r="A8" s="267" t="str">
        <f>'UBS Vila Dalva'!A7</f>
        <v>ACS</v>
      </c>
      <c r="B8" s="197">
        <f>'UBS Vila Dalva'!B7</f>
        <v>6000</v>
      </c>
      <c r="C8" s="537">
        <f>'UBS Vila Dalva'!C7</f>
        <v>4996</v>
      </c>
      <c r="D8" s="196">
        <f>'UBS Vila Dalva'!D7</f>
        <v>0.83266666666666667</v>
      </c>
      <c r="E8" s="537">
        <f>'UBS Vila Dalva'!E7</f>
        <v>5149</v>
      </c>
      <c r="F8" s="196">
        <f>'UBS Vila Dalva'!F7</f>
        <v>0.85816666666666663</v>
      </c>
      <c r="G8" s="537">
        <f>'UBS Vila Dalva'!G7</f>
        <v>5134</v>
      </c>
      <c r="H8" s="196">
        <f>'UBS Vila Dalva'!H7</f>
        <v>0.85566666666666669</v>
      </c>
      <c r="I8" s="539">
        <f>'UBS Vila Dalva'!I7</f>
        <v>15279</v>
      </c>
      <c r="J8" s="199">
        <f>'UBS Vila Dalva'!J7</f>
        <v>0.84883333333333333</v>
      </c>
      <c r="K8" s="537">
        <f>'UBS Vila Dalva'!K7</f>
        <v>5469</v>
      </c>
      <c r="L8" s="196">
        <f>'UBS Vila Dalva'!L7</f>
        <v>0.91149999999999998</v>
      </c>
      <c r="M8" s="537">
        <f>'UBS Vila Dalva'!M7</f>
        <v>5795</v>
      </c>
      <c r="N8" s="196">
        <f>'UBS Vila Dalva'!N7</f>
        <v>0.96583333333333332</v>
      </c>
      <c r="O8" s="537">
        <f>'UBS Vila Dalva'!O7</f>
        <v>5550</v>
      </c>
      <c r="P8" s="196">
        <f>'UBS Vila Dalva'!P7</f>
        <v>0.92500000000000004</v>
      </c>
      <c r="Q8" s="539">
        <f>'UBS Vila Dalva'!Q7</f>
        <v>16814</v>
      </c>
      <c r="R8" s="199">
        <f>'UBS Vila Dalva'!R7</f>
        <v>0.93411111111111111</v>
      </c>
      <c r="S8" s="537">
        <f>'UBS Vila Dalva'!S7</f>
        <v>0</v>
      </c>
      <c r="T8" s="196">
        <f>'UBS Vila Dalva'!T7</f>
        <v>0</v>
      </c>
      <c r="U8" s="537">
        <f>'UBS Vila Dalva'!U7</f>
        <v>0</v>
      </c>
      <c r="V8" s="196">
        <f>'UBS Vila Dalva'!V7</f>
        <v>0</v>
      </c>
      <c r="W8" s="537">
        <f>'UBS Vila Dalva'!W7</f>
        <v>0</v>
      </c>
      <c r="X8" s="196">
        <f>'UBS Vila Dalva'!X7</f>
        <v>0</v>
      </c>
      <c r="Y8" s="539">
        <f>'UBS Vila Dalva'!Y7</f>
        <v>0</v>
      </c>
      <c r="Z8" s="199">
        <f>'UBS Vila Dalva'!Z7</f>
        <v>0</v>
      </c>
      <c r="AA8" s="537">
        <f>'UBS Vila Dalva'!AA7</f>
        <v>0</v>
      </c>
      <c r="AB8" s="196">
        <f>'UBS Vila Dalva'!AB7</f>
        <v>0</v>
      </c>
      <c r="AC8" s="537">
        <f>'UBS Vila Dalva'!AC7</f>
        <v>0</v>
      </c>
      <c r="AD8" s="196">
        <f>'UBS Vila Dalva'!AD7</f>
        <v>0</v>
      </c>
      <c r="AE8" s="537">
        <f>'UBS Vila Dalva'!AE7</f>
        <v>0</v>
      </c>
      <c r="AF8" s="196">
        <f>'UBS Vila Dalva'!AF7</f>
        <v>0</v>
      </c>
      <c r="AG8" s="539">
        <f>'UBS Vila Dalva'!AG7</f>
        <v>0</v>
      </c>
      <c r="AH8" s="199">
        <f>'UBS Vila Dalva'!AH7</f>
        <v>0</v>
      </c>
    </row>
    <row r="9" spans="1:34" x14ac:dyDescent="0.25">
      <c r="A9" s="267" t="str">
        <f>'UBS Vila Dalva'!A8</f>
        <v>Médico Generalista</v>
      </c>
      <c r="B9" s="197">
        <f>'UBS Vila Dalva'!B8</f>
        <v>2080</v>
      </c>
      <c r="C9" s="537">
        <f>'UBS Vila Dalva'!C8</f>
        <v>2141</v>
      </c>
      <c r="D9" s="196">
        <f>'UBS Vila Dalva'!D8</f>
        <v>1.0293269230769231</v>
      </c>
      <c r="E9" s="537">
        <f>'UBS Vila Dalva'!E8</f>
        <v>2060</v>
      </c>
      <c r="F9" s="196">
        <f>'UBS Vila Dalva'!F8</f>
        <v>0.99038461538461542</v>
      </c>
      <c r="G9" s="537">
        <f>'UBS Vila Dalva'!G8</f>
        <v>2073</v>
      </c>
      <c r="H9" s="196">
        <f>'UBS Vila Dalva'!H8</f>
        <v>0.9966346153846154</v>
      </c>
      <c r="I9" s="539">
        <f>'UBS Vila Dalva'!I8</f>
        <v>6274</v>
      </c>
      <c r="J9" s="199">
        <f>'UBS Vila Dalva'!J8</f>
        <v>1.0054487179487179</v>
      </c>
      <c r="K9" s="537">
        <f>'UBS Vila Dalva'!K8</f>
        <v>2128</v>
      </c>
      <c r="L9" s="196">
        <f>'UBS Vila Dalva'!L8</f>
        <v>1.023076923076923</v>
      </c>
      <c r="M9" s="537">
        <f>'UBS Vila Dalva'!M8</f>
        <v>2175</v>
      </c>
      <c r="N9" s="196">
        <f>'UBS Vila Dalva'!N8</f>
        <v>1.0456730769230769</v>
      </c>
      <c r="O9" s="537">
        <f>'UBS Vila Dalva'!O8</f>
        <v>1642</v>
      </c>
      <c r="P9" s="196">
        <f>'UBS Vila Dalva'!P8</f>
        <v>0.78942307692307689</v>
      </c>
      <c r="Q9" s="539">
        <f>'UBS Vila Dalva'!Q8</f>
        <v>5945</v>
      </c>
      <c r="R9" s="199">
        <f>'UBS Vila Dalva'!R8</f>
        <v>0.95272435897435892</v>
      </c>
      <c r="S9" s="537">
        <f>'UBS Vila Dalva'!S8</f>
        <v>0</v>
      </c>
      <c r="T9" s="196">
        <f>'UBS Vila Dalva'!T8</f>
        <v>0</v>
      </c>
      <c r="U9" s="537">
        <f>'UBS Vila Dalva'!U8</f>
        <v>0</v>
      </c>
      <c r="V9" s="196">
        <f>'UBS Vila Dalva'!V8</f>
        <v>0</v>
      </c>
      <c r="W9" s="537">
        <f>'UBS Vila Dalva'!W8</f>
        <v>0</v>
      </c>
      <c r="X9" s="196">
        <f>'UBS Vila Dalva'!X8</f>
        <v>0</v>
      </c>
      <c r="Y9" s="539">
        <f>'UBS Vila Dalva'!Y8</f>
        <v>0</v>
      </c>
      <c r="Z9" s="199">
        <f>'UBS Vila Dalva'!Z8</f>
        <v>0</v>
      </c>
      <c r="AA9" s="537">
        <f>'UBS Vila Dalva'!AA8</f>
        <v>0</v>
      </c>
      <c r="AB9" s="196">
        <f>'UBS Vila Dalva'!AB8</f>
        <v>0</v>
      </c>
      <c r="AC9" s="537">
        <f>'UBS Vila Dalva'!AC8</f>
        <v>0</v>
      </c>
      <c r="AD9" s="196">
        <f>'UBS Vila Dalva'!AD8</f>
        <v>0</v>
      </c>
      <c r="AE9" s="537">
        <f>'UBS Vila Dalva'!AE8</f>
        <v>0</v>
      </c>
      <c r="AF9" s="196">
        <f>'UBS Vila Dalva'!AF8</f>
        <v>0</v>
      </c>
      <c r="AG9" s="539">
        <f>'UBS Vila Dalva'!AG8</f>
        <v>0</v>
      </c>
      <c r="AH9" s="199">
        <f>'UBS Vila Dalva'!AH8</f>
        <v>0</v>
      </c>
    </row>
    <row r="10" spans="1:34" x14ac:dyDescent="0.25">
      <c r="A10" s="267" t="str">
        <f>'UBS Vila Dalva'!A9</f>
        <v>Enfermeiro - ESF</v>
      </c>
      <c r="B10" s="197">
        <f>'UBS Vila Dalva'!B9</f>
        <v>780</v>
      </c>
      <c r="C10" s="537">
        <f>'UBS Vila Dalva'!C9</f>
        <v>883</v>
      </c>
      <c r="D10" s="196">
        <f>'UBS Vila Dalva'!D9</f>
        <v>1.132051282051282</v>
      </c>
      <c r="E10" s="537">
        <f>'UBS Vila Dalva'!E9</f>
        <v>978</v>
      </c>
      <c r="F10" s="196">
        <f>'UBS Vila Dalva'!F9</f>
        <v>1.2538461538461538</v>
      </c>
      <c r="G10" s="537">
        <f>'UBS Vila Dalva'!G9</f>
        <v>951</v>
      </c>
      <c r="H10" s="196">
        <f>'UBS Vila Dalva'!H9</f>
        <v>1.2192307692307693</v>
      </c>
      <c r="I10" s="539">
        <f>'UBS Vila Dalva'!I9</f>
        <v>2812</v>
      </c>
      <c r="J10" s="199">
        <f>'UBS Vila Dalva'!J9</f>
        <v>1.2017094017094017</v>
      </c>
      <c r="K10" s="537">
        <f>'UBS Vila Dalva'!K9</f>
        <v>1166</v>
      </c>
      <c r="L10" s="196">
        <f>'UBS Vila Dalva'!L9</f>
        <v>1.4948717948717949</v>
      </c>
      <c r="M10" s="537">
        <f>'UBS Vila Dalva'!M9</f>
        <v>683</v>
      </c>
      <c r="N10" s="196">
        <f>'UBS Vila Dalva'!N9</f>
        <v>0.87564102564102564</v>
      </c>
      <c r="O10" s="537">
        <f>'UBS Vila Dalva'!O9</f>
        <v>295</v>
      </c>
      <c r="P10" s="196">
        <f>'UBS Vila Dalva'!P9</f>
        <v>0.37820512820512819</v>
      </c>
      <c r="Q10" s="539">
        <f>'UBS Vila Dalva'!Q9</f>
        <v>2144</v>
      </c>
      <c r="R10" s="199">
        <f>'UBS Vila Dalva'!R9</f>
        <v>0.9162393162393162</v>
      </c>
      <c r="S10" s="537">
        <f>'UBS Vila Dalva'!S9</f>
        <v>0</v>
      </c>
      <c r="T10" s="196">
        <f>'UBS Vila Dalva'!T9</f>
        <v>0</v>
      </c>
      <c r="U10" s="537">
        <f>'UBS Vila Dalva'!U9</f>
        <v>0</v>
      </c>
      <c r="V10" s="196">
        <f>'UBS Vila Dalva'!V9</f>
        <v>0</v>
      </c>
      <c r="W10" s="537">
        <f>'UBS Vila Dalva'!W9</f>
        <v>0</v>
      </c>
      <c r="X10" s="196">
        <f>'UBS Vila Dalva'!X9</f>
        <v>0</v>
      </c>
      <c r="Y10" s="539">
        <f>'UBS Vila Dalva'!Y9</f>
        <v>0</v>
      </c>
      <c r="Z10" s="199">
        <f>'UBS Vila Dalva'!Z9</f>
        <v>0</v>
      </c>
      <c r="AA10" s="537">
        <f>'UBS Vila Dalva'!AA9</f>
        <v>0</v>
      </c>
      <c r="AB10" s="196">
        <f>'UBS Vila Dalva'!AB9</f>
        <v>0</v>
      </c>
      <c r="AC10" s="537">
        <f>'UBS Vila Dalva'!AC9</f>
        <v>0</v>
      </c>
      <c r="AD10" s="196">
        <f>'UBS Vila Dalva'!AD9</f>
        <v>0</v>
      </c>
      <c r="AE10" s="537">
        <f>'UBS Vila Dalva'!AE9</f>
        <v>0</v>
      </c>
      <c r="AF10" s="196">
        <f>'UBS Vila Dalva'!AF9</f>
        <v>0</v>
      </c>
      <c r="AG10" s="539">
        <f>'UBS Vila Dalva'!AG9</f>
        <v>0</v>
      </c>
      <c r="AH10" s="199">
        <f>'UBS Vila Dalva'!AH9</f>
        <v>0</v>
      </c>
    </row>
    <row r="11" spans="1:34" ht="24" x14ac:dyDescent="0.25">
      <c r="A11" s="267" t="str">
        <f>'UBS Vila Dalva'!A10</f>
        <v>Cirurgião Dentista - ESB II (atendimento individual)</v>
      </c>
      <c r="B11" s="197">
        <f>'UBS Vila Dalva'!B10</f>
        <v>432</v>
      </c>
      <c r="C11" s="537">
        <f>'UBS Vila Dalva'!C10</f>
        <v>410</v>
      </c>
      <c r="D11" s="196">
        <f>'UBS Vila Dalva'!D10</f>
        <v>0.94907407407407407</v>
      </c>
      <c r="E11" s="537">
        <f>'UBS Vila Dalva'!E10</f>
        <v>242</v>
      </c>
      <c r="F11" s="196">
        <f>'UBS Vila Dalva'!F10</f>
        <v>0.56018518518518523</v>
      </c>
      <c r="G11" s="537">
        <f>'UBS Vila Dalva'!G10</f>
        <v>449</v>
      </c>
      <c r="H11" s="196">
        <f>'UBS Vila Dalva'!H10</f>
        <v>1.0393518518518519</v>
      </c>
      <c r="I11" s="539">
        <f>'UBS Vila Dalva'!I10</f>
        <v>1101</v>
      </c>
      <c r="J11" s="199">
        <f>'UBS Vila Dalva'!J10</f>
        <v>0.84953703703703709</v>
      </c>
      <c r="K11" s="537">
        <f>'UBS Vila Dalva'!K10</f>
        <v>408</v>
      </c>
      <c r="L11" s="196">
        <f>'UBS Vila Dalva'!L10</f>
        <v>0.94444444444444442</v>
      </c>
      <c r="M11" s="537">
        <f>'UBS Vila Dalva'!M10</f>
        <v>473</v>
      </c>
      <c r="N11" s="196">
        <f>'UBS Vila Dalva'!N10</f>
        <v>1.0949074074074074</v>
      </c>
      <c r="O11" s="537">
        <f>'UBS Vila Dalva'!O10</f>
        <v>306</v>
      </c>
      <c r="P11" s="196">
        <f>'UBS Vila Dalva'!P10</f>
        <v>0.70833333333333337</v>
      </c>
      <c r="Q11" s="539">
        <f>'UBS Vila Dalva'!Q10</f>
        <v>1187</v>
      </c>
      <c r="R11" s="199">
        <f>'UBS Vila Dalva'!R10</f>
        <v>0.91589506172839508</v>
      </c>
      <c r="S11" s="537">
        <f>'UBS Vila Dalva'!S10</f>
        <v>0</v>
      </c>
      <c r="T11" s="196">
        <f>'UBS Vila Dalva'!T10</f>
        <v>0</v>
      </c>
      <c r="U11" s="537">
        <f>'UBS Vila Dalva'!U10</f>
        <v>0</v>
      </c>
      <c r="V11" s="196">
        <f>'UBS Vila Dalva'!V10</f>
        <v>0</v>
      </c>
      <c r="W11" s="537">
        <f>'UBS Vila Dalva'!W10</f>
        <v>0</v>
      </c>
      <c r="X11" s="196">
        <f>'UBS Vila Dalva'!X10</f>
        <v>0</v>
      </c>
      <c r="Y11" s="539">
        <f>'UBS Vila Dalva'!Y10</f>
        <v>0</v>
      </c>
      <c r="Z11" s="199">
        <f>'UBS Vila Dalva'!Z10</f>
        <v>0</v>
      </c>
      <c r="AA11" s="537">
        <f>'UBS Vila Dalva'!AA10</f>
        <v>0</v>
      </c>
      <c r="AB11" s="196">
        <f>'UBS Vila Dalva'!AB10</f>
        <v>0</v>
      </c>
      <c r="AC11" s="537">
        <f>'UBS Vila Dalva'!AC10</f>
        <v>0</v>
      </c>
      <c r="AD11" s="196">
        <f>'UBS Vila Dalva'!AD10</f>
        <v>0</v>
      </c>
      <c r="AE11" s="537">
        <f>'UBS Vila Dalva'!AE10</f>
        <v>0</v>
      </c>
      <c r="AF11" s="196">
        <f>'UBS Vila Dalva'!AF10</f>
        <v>0</v>
      </c>
      <c r="AG11" s="539">
        <f>'UBS Vila Dalva'!AG10</f>
        <v>0</v>
      </c>
      <c r="AH11" s="199">
        <f>'UBS Vila Dalva'!AH10</f>
        <v>0</v>
      </c>
    </row>
    <row r="12" spans="1:34" ht="24.75" thickBot="1" x14ac:dyDescent="0.3">
      <c r="A12" s="267" t="str">
        <f>'UBS Vila Dalva'!A11</f>
        <v>Cirurgião Dentista - ESB II (procedimento)</v>
      </c>
      <c r="B12" s="197">
        <f>'UBS Vila Dalva'!B11</f>
        <v>1512</v>
      </c>
      <c r="C12" s="537">
        <f>'UBS Vila Dalva'!C11</f>
        <v>1664</v>
      </c>
      <c r="D12" s="196">
        <f>'UBS Vila Dalva'!D11</f>
        <v>1.1005291005291005</v>
      </c>
      <c r="E12" s="537">
        <f>'UBS Vila Dalva'!E11</f>
        <v>966</v>
      </c>
      <c r="F12" s="196">
        <f>'UBS Vila Dalva'!F11</f>
        <v>0.63888888888888884</v>
      </c>
      <c r="G12" s="537">
        <f>'UBS Vila Dalva'!G11</f>
        <v>1851</v>
      </c>
      <c r="H12" s="196">
        <f>'UBS Vila Dalva'!H11</f>
        <v>1.2242063492063493</v>
      </c>
      <c r="I12" s="539">
        <f>'UBS Vila Dalva'!I11</f>
        <v>4481</v>
      </c>
      <c r="J12" s="199">
        <f>'UBS Vila Dalva'!J11</f>
        <v>0.9878747795414462</v>
      </c>
      <c r="K12" s="537">
        <f>'UBS Vila Dalva'!K11</f>
        <v>1587</v>
      </c>
      <c r="L12" s="196">
        <f>'UBS Vila Dalva'!L11</f>
        <v>1.0496031746031746</v>
      </c>
      <c r="M12" s="537">
        <f>'UBS Vila Dalva'!M11</f>
        <v>2060</v>
      </c>
      <c r="N12" s="196">
        <f>'UBS Vila Dalva'!N11</f>
        <v>1.3624338624338623</v>
      </c>
      <c r="O12" s="537">
        <f>'UBS Vila Dalva'!O11</f>
        <v>1594</v>
      </c>
      <c r="P12" s="196">
        <f>'UBS Vila Dalva'!P11</f>
        <v>1.0542328042328042</v>
      </c>
      <c r="Q12" s="539">
        <f>'UBS Vila Dalva'!Q11</f>
        <v>5241</v>
      </c>
      <c r="R12" s="199">
        <f>'UBS Vila Dalva'!R11</f>
        <v>1.1554232804232805</v>
      </c>
      <c r="S12" s="537">
        <f>'UBS Vila Dalva'!S11</f>
        <v>0</v>
      </c>
      <c r="T12" s="196">
        <f>'UBS Vila Dalva'!T11</f>
        <v>0</v>
      </c>
      <c r="U12" s="537">
        <f>'UBS Vila Dalva'!U11</f>
        <v>0</v>
      </c>
      <c r="V12" s="196">
        <f>'UBS Vila Dalva'!V11</f>
        <v>0</v>
      </c>
      <c r="W12" s="537">
        <f>'UBS Vila Dalva'!W11</f>
        <v>0</v>
      </c>
      <c r="X12" s="196">
        <f>'UBS Vila Dalva'!X11</f>
        <v>0</v>
      </c>
      <c r="Y12" s="539">
        <f>'UBS Vila Dalva'!Y11</f>
        <v>0</v>
      </c>
      <c r="Z12" s="199">
        <f>'UBS Vila Dalva'!Z11</f>
        <v>0</v>
      </c>
      <c r="AA12" s="537">
        <f>'UBS Vila Dalva'!AA11</f>
        <v>0</v>
      </c>
      <c r="AB12" s="196">
        <f>'UBS Vila Dalva'!AB11</f>
        <v>0</v>
      </c>
      <c r="AC12" s="537">
        <f>'UBS Vila Dalva'!AC11</f>
        <v>0</v>
      </c>
      <c r="AD12" s="196">
        <f>'UBS Vila Dalva'!AD11</f>
        <v>0</v>
      </c>
      <c r="AE12" s="537">
        <f>'UBS Vila Dalva'!AE11</f>
        <v>0</v>
      </c>
      <c r="AF12" s="196">
        <f>'UBS Vila Dalva'!AF11</f>
        <v>0</v>
      </c>
      <c r="AG12" s="539">
        <f>'UBS Vila Dalva'!AG11</f>
        <v>0</v>
      </c>
      <c r="AH12" s="199">
        <f>'UBS Vila Dalva'!AH11</f>
        <v>0</v>
      </c>
    </row>
    <row r="13" spans="1:34" ht="15.75" thickBot="1" x14ac:dyDescent="0.3">
      <c r="A13" s="376" t="str">
        <f>'UBS Vila Dalva'!A12</f>
        <v>SOMA</v>
      </c>
      <c r="B13" s="275">
        <f>'UBS Vila Dalva'!B12</f>
        <v>10804</v>
      </c>
      <c r="C13" s="231">
        <f>'UBS Vila Dalva'!C12</f>
        <v>10094</v>
      </c>
      <c r="D13" s="233">
        <f>'UBS Vila Dalva'!D12</f>
        <v>0.93428359866716026</v>
      </c>
      <c r="E13" s="231">
        <f>'UBS Vila Dalva'!E12</f>
        <v>9395</v>
      </c>
      <c r="F13" s="233">
        <f>'UBS Vila Dalva'!F12</f>
        <v>0.86958533876342092</v>
      </c>
      <c r="G13" s="231">
        <f>'UBS Vila Dalva'!G12</f>
        <v>10458</v>
      </c>
      <c r="H13" s="233">
        <v>-8.8999999999999996E-2</v>
      </c>
      <c r="I13" s="377">
        <f>'UBS Vila Dalva'!I12</f>
        <v>29947</v>
      </c>
      <c r="J13" s="276">
        <v>-0.376</v>
      </c>
      <c r="K13" s="231">
        <f>'UBS Vila Dalva'!K12</f>
        <v>10758</v>
      </c>
      <c r="L13" s="233">
        <f>'UBS Vila Dalva'!L12</f>
        <v>0.99574231766012589</v>
      </c>
      <c r="M13" s="231">
        <f>'UBS Vila Dalva'!M12</f>
        <v>11186</v>
      </c>
      <c r="N13" s="233">
        <f>'UBS Vila Dalva'!N12</f>
        <v>1.0353572750833024</v>
      </c>
      <c r="O13" s="231">
        <f>'UBS Vila Dalva'!O12</f>
        <v>9387</v>
      </c>
      <c r="P13" s="233">
        <f>'UBS Vila Dalva'!P12</f>
        <v>0.86884487226952978</v>
      </c>
      <c r="Q13" s="375">
        <f>'UBS Vila Dalva'!Q12</f>
        <v>31331</v>
      </c>
      <c r="R13" s="277">
        <f>'UBS Vila Dalva'!R12</f>
        <v>0.96664815500431944</v>
      </c>
      <c r="S13" s="231">
        <f>'UBS Vila Dalva'!S12</f>
        <v>0</v>
      </c>
      <c r="T13" s="233">
        <f>'UBS Vila Dalva'!T12</f>
        <v>0</v>
      </c>
      <c r="U13" s="231">
        <f>'UBS Vila Dalva'!U12</f>
        <v>0</v>
      </c>
      <c r="V13" s="233">
        <f>'UBS Vila Dalva'!V12</f>
        <v>0</v>
      </c>
      <c r="W13" s="231">
        <f>'UBS Vila Dalva'!W12</f>
        <v>0</v>
      </c>
      <c r="X13" s="233">
        <v>-8.8999999999999996E-2</v>
      </c>
      <c r="Y13" s="377">
        <f>'UBS Vila Dalva'!Y12</f>
        <v>0</v>
      </c>
      <c r="Z13" s="276">
        <v>-0.376</v>
      </c>
      <c r="AA13" s="231">
        <f>'UBS Vila Dalva'!AA12</f>
        <v>0</v>
      </c>
      <c r="AB13" s="233">
        <f>'UBS Vila Dalva'!AB12</f>
        <v>0</v>
      </c>
      <c r="AC13" s="231">
        <f>'UBS Vila Dalva'!AC12</f>
        <v>0</v>
      </c>
      <c r="AD13" s="233">
        <f>'UBS Vila Dalva'!AD12</f>
        <v>0</v>
      </c>
      <c r="AE13" s="231">
        <f>'UBS Vila Dalva'!AE12</f>
        <v>0</v>
      </c>
      <c r="AF13" s="233">
        <f>'UBS Vila Dalva'!AF12</f>
        <v>0</v>
      </c>
      <c r="AG13" s="375">
        <f>'UBS Vila Dalva'!AG12</f>
        <v>0</v>
      </c>
      <c r="AH13" s="277">
        <f>'UBS Vila Dalva'!AH12</f>
        <v>0</v>
      </c>
    </row>
    <row r="15" spans="1:34" ht="15.75" x14ac:dyDescent="0.25">
      <c r="A15" s="950" t="s">
        <v>413</v>
      </c>
      <c r="B15" s="951"/>
      <c r="C15" s="951"/>
      <c r="D15" s="951"/>
      <c r="E15" s="951"/>
      <c r="F15" s="951"/>
      <c r="G15" s="951"/>
      <c r="H15" s="951"/>
      <c r="I15" s="951"/>
      <c r="J15" s="951"/>
      <c r="K15" s="951"/>
      <c r="L15" s="951"/>
      <c r="M15" s="951"/>
      <c r="N15" s="951"/>
      <c r="O15" s="951"/>
      <c r="P15" s="951"/>
      <c r="Q15" s="951"/>
      <c r="R15" s="951"/>
      <c r="S15" s="951"/>
      <c r="T15" s="951"/>
      <c r="U15" s="951"/>
      <c r="V15" s="951"/>
      <c r="W15" s="951"/>
      <c r="X15" s="951"/>
      <c r="Y15" s="951"/>
      <c r="Z15" s="951"/>
      <c r="AA15" s="951"/>
      <c r="AB15" s="951"/>
      <c r="AC15" s="951"/>
      <c r="AD15" s="951"/>
      <c r="AE15" s="951"/>
      <c r="AF15" s="951"/>
      <c r="AG15" s="951"/>
      <c r="AH15" s="951"/>
    </row>
    <row r="16" spans="1:34" ht="24" x14ac:dyDescent="0.25">
      <c r="A16" s="268" t="s">
        <v>8</v>
      </c>
      <c r="B16" s="288" t="s">
        <v>9</v>
      </c>
      <c r="C16" s="268" t="str">
        <f>'UBS Vila Dalva'!$C$16</f>
        <v>JAN</v>
      </c>
      <c r="D16" s="269" t="str">
        <f>'UBS Vila Dalva'!D16</f>
        <v>%</v>
      </c>
      <c r="E16" s="268" t="str">
        <f>'UBS Vila Dalva'!E16</f>
        <v>FEV</v>
      </c>
      <c r="F16" s="269" t="str">
        <f>'UBS Vila Dalva'!F16</f>
        <v>%</v>
      </c>
      <c r="G16" s="268" t="str">
        <f>'UBS Vila Dalva'!G16</f>
        <v>MAR</v>
      </c>
      <c r="H16" s="269" t="str">
        <f>'UBS Vila Dalva'!H16</f>
        <v>%</v>
      </c>
      <c r="I16" s="270" t="str">
        <f>'UBS Vila Dalva'!I16</f>
        <v>Trimestre</v>
      </c>
      <c r="J16" s="270" t="str">
        <f>'UBS Vila Dalva'!J16</f>
        <v>%</v>
      </c>
      <c r="K16" s="268" t="str">
        <f>'UBS Vila Dalva'!K16</f>
        <v>ABR</v>
      </c>
      <c r="L16" s="269" t="str">
        <f>'UBS Vila Dalva'!L16</f>
        <v>%</v>
      </c>
      <c r="M16" s="268" t="str">
        <f>'UBS Vila Dalva'!M16</f>
        <v>MAI</v>
      </c>
      <c r="N16" s="269" t="str">
        <f>'UBS Vila Dalva'!N16</f>
        <v>%</v>
      </c>
      <c r="O16" s="268" t="str">
        <f>'UBS Vila Dalva'!O16</f>
        <v>JUN</v>
      </c>
      <c r="P16" s="269" t="str">
        <f>'UBS Vila Dalva'!P16</f>
        <v>%</v>
      </c>
      <c r="Q16" s="270" t="str">
        <f>'UBS Vila Dalva'!Q16</f>
        <v>Trimestre</v>
      </c>
      <c r="R16" s="270" t="str">
        <f>'UBS Vila Dalva'!R16</f>
        <v>%</v>
      </c>
      <c r="S16" s="268" t="str">
        <f>'UBS Vila Dalva'!$C$16</f>
        <v>JAN</v>
      </c>
      <c r="T16" s="269" t="str">
        <f>'UBS Vila Dalva'!T16</f>
        <v>%</v>
      </c>
      <c r="U16" s="268" t="str">
        <f>'UBS Vila Dalva'!U16</f>
        <v>AGO</v>
      </c>
      <c r="V16" s="269" t="str">
        <f>'UBS Vila Dalva'!V16</f>
        <v>%</v>
      </c>
      <c r="W16" s="268" t="str">
        <f>'UBS Vila Dalva'!W16</f>
        <v>SET</v>
      </c>
      <c r="X16" s="269" t="str">
        <f>'UBS Vila Dalva'!X16</f>
        <v>%</v>
      </c>
      <c r="Y16" s="270" t="str">
        <f>'UBS Vila Dalva'!Y16</f>
        <v>Trimestre</v>
      </c>
      <c r="Z16" s="270" t="str">
        <f>'UBS Vila Dalva'!Z16</f>
        <v>%</v>
      </c>
      <c r="AA16" s="268" t="str">
        <f>'UBS Vila Dalva'!AA16</f>
        <v>OUT</v>
      </c>
      <c r="AB16" s="269" t="str">
        <f>'UBS Vila Dalva'!AB16</f>
        <v>%</v>
      </c>
      <c r="AC16" s="268" t="str">
        <f>'UBS Vila Dalva'!AC16</f>
        <v>NOV</v>
      </c>
      <c r="AD16" s="269" t="str">
        <f>'UBS Vila Dalva'!AD16</f>
        <v>%</v>
      </c>
      <c r="AE16" s="268" t="str">
        <f>'UBS Vila Dalva'!AE16</f>
        <v>DEZ</v>
      </c>
      <c r="AF16" s="269" t="str">
        <f>'UBS Vila Dalva'!AF16</f>
        <v>%</v>
      </c>
      <c r="AG16" s="270" t="str">
        <f>'UBS Vila Dalva'!AG16</f>
        <v>Trimestre</v>
      </c>
      <c r="AH16" s="270" t="str">
        <f>'UBS Vila Dalva'!AH16</f>
        <v>%</v>
      </c>
    </row>
    <row r="17" spans="1:34" x14ac:dyDescent="0.25">
      <c r="A17" s="193" t="str">
        <f>'UBS  e NASF Jardim Boa Vista'!A7</f>
        <v>ACS</v>
      </c>
      <c r="B17" s="197">
        <f>'UBS  e NASF Jardim Boa Vista'!B7</f>
        <v>8400</v>
      </c>
      <c r="C17" s="537">
        <f>'UBS  e NASF Jardim Boa Vista'!C7</f>
        <v>7142</v>
      </c>
      <c r="D17" s="196">
        <f>'UBS  e NASF Jardim Boa Vista'!D7</f>
        <v>0.85023809523809524</v>
      </c>
      <c r="E17" s="537">
        <f>'UBS  e NASF Jardim Boa Vista'!E7</f>
        <v>7362</v>
      </c>
      <c r="F17" s="196">
        <f>'UBS  e NASF Jardim Boa Vista'!F7</f>
        <v>0.87642857142857145</v>
      </c>
      <c r="G17" s="537">
        <f>'UBS  e NASF Jardim Boa Vista'!G7</f>
        <v>6955</v>
      </c>
      <c r="H17" s="196">
        <f>'UBS  e NASF Jardim Boa Vista'!H7</f>
        <v>0.82797619047619042</v>
      </c>
      <c r="I17" s="539">
        <f>'UBS  e NASF Jardim Boa Vista'!I7</f>
        <v>21459</v>
      </c>
      <c r="J17" s="199">
        <f>'UBS  e NASF Jardim Boa Vista'!J7</f>
        <v>0.851547619047619</v>
      </c>
      <c r="K17" s="537">
        <f>'UBS  e NASF Jardim Boa Vista'!K7</f>
        <v>6713</v>
      </c>
      <c r="L17" s="196">
        <f>'UBS  e NASF Jardim Boa Vista'!L7</f>
        <v>0.79916666666666669</v>
      </c>
      <c r="M17" s="537">
        <f>'UBS  e NASF Jardim Boa Vista'!M7</f>
        <v>7820</v>
      </c>
      <c r="N17" s="196">
        <f>'UBS  e NASF Jardim Boa Vista'!N7</f>
        <v>0.93095238095238098</v>
      </c>
      <c r="O17" s="537">
        <f>'UBS  e NASF Jardim Boa Vista'!O7</f>
        <v>5763</v>
      </c>
      <c r="P17" s="196">
        <f>'UBS  e NASF Jardim Boa Vista'!P7</f>
        <v>0.68607142857142855</v>
      </c>
      <c r="Q17" s="539">
        <f>'UBS  e NASF Jardim Boa Vista'!Q7</f>
        <v>20296</v>
      </c>
      <c r="R17" s="199">
        <f>'UBS  e NASF Jardim Boa Vista'!R7</f>
        <v>0.80539682539682544</v>
      </c>
      <c r="S17" s="537">
        <f>'UBS  e NASF Jardim Boa Vista'!S7</f>
        <v>0</v>
      </c>
      <c r="T17" s="196">
        <f>'UBS  e NASF Jardim Boa Vista'!T7</f>
        <v>0</v>
      </c>
      <c r="U17" s="537">
        <f>'UBS  e NASF Jardim Boa Vista'!U7</f>
        <v>0</v>
      </c>
      <c r="V17" s="196">
        <f>'UBS  e NASF Jardim Boa Vista'!V7</f>
        <v>0</v>
      </c>
      <c r="W17" s="537">
        <f>'UBS  e NASF Jardim Boa Vista'!W7</f>
        <v>0</v>
      </c>
      <c r="X17" s="196">
        <f>'UBS  e NASF Jardim Boa Vista'!X7</f>
        <v>0</v>
      </c>
      <c r="Y17" s="539">
        <f>'UBS  e NASF Jardim Boa Vista'!Y7</f>
        <v>0</v>
      </c>
      <c r="Z17" s="199">
        <f>'UBS  e NASF Jardim Boa Vista'!Z7</f>
        <v>0</v>
      </c>
      <c r="AA17" s="537">
        <f>'UBS  e NASF Jardim Boa Vista'!AA7</f>
        <v>0</v>
      </c>
      <c r="AB17" s="196">
        <f>'UBS  e NASF Jardim Boa Vista'!AB7</f>
        <v>0</v>
      </c>
      <c r="AC17" s="537">
        <f>'UBS  e NASF Jardim Boa Vista'!AC7</f>
        <v>0</v>
      </c>
      <c r="AD17" s="196">
        <f>'UBS  e NASF Jardim Boa Vista'!AD7</f>
        <v>0</v>
      </c>
      <c r="AE17" s="537">
        <f>'UBS  e NASF Jardim Boa Vista'!AE7</f>
        <v>0</v>
      </c>
      <c r="AF17" s="196">
        <f>'UBS  e NASF Jardim Boa Vista'!AF7</f>
        <v>0</v>
      </c>
      <c r="AG17" s="539">
        <f>'UBS  e NASF Jardim Boa Vista'!AG7</f>
        <v>0</v>
      </c>
      <c r="AH17" s="199">
        <f>'UBS  e NASF Jardim Boa Vista'!AH7</f>
        <v>0</v>
      </c>
    </row>
    <row r="18" spans="1:34" x14ac:dyDescent="0.25">
      <c r="A18" s="193" t="str">
        <f>'UBS  e NASF Jardim Boa Vista'!A8</f>
        <v>Médico Generalista</v>
      </c>
      <c r="B18" s="197">
        <f>'UBS  e NASF Jardim Boa Vista'!B8</f>
        <v>2912</v>
      </c>
      <c r="C18" s="537">
        <f>'UBS  e NASF Jardim Boa Vista'!C8</f>
        <v>2818</v>
      </c>
      <c r="D18" s="196">
        <f>'UBS  e NASF Jardim Boa Vista'!D8</f>
        <v>0.96771978021978022</v>
      </c>
      <c r="E18" s="537">
        <f>'UBS  e NASF Jardim Boa Vista'!E8</f>
        <v>2876</v>
      </c>
      <c r="F18" s="196">
        <f>'UBS  e NASF Jardim Boa Vista'!F8</f>
        <v>0.98763736263736268</v>
      </c>
      <c r="G18" s="537">
        <f>'UBS  e NASF Jardim Boa Vista'!G8</f>
        <v>2722</v>
      </c>
      <c r="H18" s="196">
        <f>'UBS  e NASF Jardim Boa Vista'!H8</f>
        <v>0.93475274725274726</v>
      </c>
      <c r="I18" s="539">
        <f>'UBS  e NASF Jardim Boa Vista'!I8</f>
        <v>8416</v>
      </c>
      <c r="J18" s="199">
        <f>'UBS  e NASF Jardim Boa Vista'!J8</f>
        <v>0.96336996336996339</v>
      </c>
      <c r="K18" s="537">
        <f>'UBS  e NASF Jardim Boa Vista'!K8</f>
        <v>3253</v>
      </c>
      <c r="L18" s="196">
        <f>'UBS  e NASF Jardim Boa Vista'!L8</f>
        <v>1.1171016483516483</v>
      </c>
      <c r="M18" s="537">
        <f>'UBS  e NASF Jardim Boa Vista'!M8</f>
        <v>3399</v>
      </c>
      <c r="N18" s="196">
        <f>'UBS  e NASF Jardim Boa Vista'!N8</f>
        <v>1.1672390109890109</v>
      </c>
      <c r="O18" s="537">
        <f>'UBS  e NASF Jardim Boa Vista'!O8</f>
        <v>2331</v>
      </c>
      <c r="P18" s="196">
        <f>'UBS  e NASF Jardim Boa Vista'!P8</f>
        <v>0.80048076923076927</v>
      </c>
      <c r="Q18" s="539">
        <f>'UBS  e NASF Jardim Boa Vista'!Q8</f>
        <v>8983</v>
      </c>
      <c r="R18" s="199">
        <f>'UBS  e NASF Jardim Boa Vista'!R8</f>
        <v>1.0282738095238095</v>
      </c>
      <c r="S18" s="537">
        <f>'UBS  e NASF Jardim Boa Vista'!S8</f>
        <v>0</v>
      </c>
      <c r="T18" s="196">
        <f>'UBS  e NASF Jardim Boa Vista'!T8</f>
        <v>0</v>
      </c>
      <c r="U18" s="537">
        <f>'UBS  e NASF Jardim Boa Vista'!U8</f>
        <v>0</v>
      </c>
      <c r="V18" s="196">
        <f>'UBS  e NASF Jardim Boa Vista'!V8</f>
        <v>0</v>
      </c>
      <c r="W18" s="537">
        <f>'UBS  e NASF Jardim Boa Vista'!W8</f>
        <v>0</v>
      </c>
      <c r="X18" s="196">
        <f>'UBS  e NASF Jardim Boa Vista'!X8</f>
        <v>0</v>
      </c>
      <c r="Y18" s="539">
        <f>'UBS  e NASF Jardim Boa Vista'!Y8</f>
        <v>0</v>
      </c>
      <c r="Z18" s="199">
        <f>'UBS  e NASF Jardim Boa Vista'!Z8</f>
        <v>0</v>
      </c>
      <c r="AA18" s="537">
        <f>'UBS  e NASF Jardim Boa Vista'!AA8</f>
        <v>0</v>
      </c>
      <c r="AB18" s="196">
        <f>'UBS  e NASF Jardim Boa Vista'!AB8</f>
        <v>0</v>
      </c>
      <c r="AC18" s="537">
        <f>'UBS  e NASF Jardim Boa Vista'!AC8</f>
        <v>0</v>
      </c>
      <c r="AD18" s="196">
        <f>'UBS  e NASF Jardim Boa Vista'!AD8</f>
        <v>0</v>
      </c>
      <c r="AE18" s="537">
        <f>'UBS  e NASF Jardim Boa Vista'!AE8</f>
        <v>0</v>
      </c>
      <c r="AF18" s="196">
        <f>'UBS  e NASF Jardim Boa Vista'!AF8</f>
        <v>0</v>
      </c>
      <c r="AG18" s="539">
        <f>'UBS  e NASF Jardim Boa Vista'!AG8</f>
        <v>0</v>
      </c>
      <c r="AH18" s="199">
        <f>'UBS  e NASF Jardim Boa Vista'!AH8</f>
        <v>0</v>
      </c>
    </row>
    <row r="19" spans="1:34" x14ac:dyDescent="0.25">
      <c r="A19" s="193" t="str">
        <f>'UBS  e NASF Jardim Boa Vista'!A9</f>
        <v>Enfermeiro - ESF</v>
      </c>
      <c r="B19" s="197">
        <f>'UBS  e NASF Jardim Boa Vista'!B9</f>
        <v>1092</v>
      </c>
      <c r="C19" s="537">
        <f>'UBS  e NASF Jardim Boa Vista'!C9</f>
        <v>1370</v>
      </c>
      <c r="D19" s="196">
        <f>'UBS  e NASF Jardim Boa Vista'!D9</f>
        <v>1.2545787545787546</v>
      </c>
      <c r="E19" s="537">
        <f>'UBS  e NASF Jardim Boa Vista'!E9</f>
        <v>1430</v>
      </c>
      <c r="F19" s="196">
        <f>'UBS  e NASF Jardim Boa Vista'!F9</f>
        <v>1.3095238095238095</v>
      </c>
      <c r="G19" s="537">
        <f>'UBS  e NASF Jardim Boa Vista'!G9</f>
        <v>1124</v>
      </c>
      <c r="H19" s="196">
        <f>'UBS  e NASF Jardim Boa Vista'!H9</f>
        <v>1.0293040293040292</v>
      </c>
      <c r="I19" s="539">
        <f>'UBS  e NASF Jardim Boa Vista'!I9</f>
        <v>3924</v>
      </c>
      <c r="J19" s="199">
        <f>'UBS  e NASF Jardim Boa Vista'!J9</f>
        <v>1.1978021978021978</v>
      </c>
      <c r="K19" s="537">
        <f>'UBS  e NASF Jardim Boa Vista'!K9</f>
        <v>1242</v>
      </c>
      <c r="L19" s="196">
        <f>'UBS  e NASF Jardim Boa Vista'!L9</f>
        <v>1.1373626373626373</v>
      </c>
      <c r="M19" s="537">
        <f>'UBS  e NASF Jardim Boa Vista'!M9</f>
        <v>1235</v>
      </c>
      <c r="N19" s="196">
        <f>'UBS  e NASF Jardim Boa Vista'!N9</f>
        <v>1.1309523809523809</v>
      </c>
      <c r="O19" s="537">
        <f>'UBS  e NASF Jardim Boa Vista'!O9</f>
        <v>1102</v>
      </c>
      <c r="P19" s="196">
        <f>'UBS  e NASF Jardim Boa Vista'!P9</f>
        <v>1.0091575091575091</v>
      </c>
      <c r="Q19" s="539">
        <f>'UBS  e NASF Jardim Boa Vista'!Q9</f>
        <v>3579</v>
      </c>
      <c r="R19" s="199">
        <f>'UBS  e NASF Jardim Boa Vista'!R9</f>
        <v>1.0924908424908424</v>
      </c>
      <c r="S19" s="537">
        <f>'UBS  e NASF Jardim Boa Vista'!S9</f>
        <v>0</v>
      </c>
      <c r="T19" s="196">
        <f>'UBS  e NASF Jardim Boa Vista'!T9</f>
        <v>0</v>
      </c>
      <c r="U19" s="537">
        <f>'UBS  e NASF Jardim Boa Vista'!U9</f>
        <v>0</v>
      </c>
      <c r="V19" s="196">
        <f>'UBS  e NASF Jardim Boa Vista'!V9</f>
        <v>0</v>
      </c>
      <c r="W19" s="537">
        <f>'UBS  e NASF Jardim Boa Vista'!W9</f>
        <v>0</v>
      </c>
      <c r="X19" s="196">
        <f>'UBS  e NASF Jardim Boa Vista'!X9</f>
        <v>0</v>
      </c>
      <c r="Y19" s="539">
        <f>'UBS  e NASF Jardim Boa Vista'!Y9</f>
        <v>0</v>
      </c>
      <c r="Z19" s="199">
        <f>'UBS  e NASF Jardim Boa Vista'!Z9</f>
        <v>0</v>
      </c>
      <c r="AA19" s="537">
        <f>'UBS  e NASF Jardim Boa Vista'!AA9</f>
        <v>0</v>
      </c>
      <c r="AB19" s="196">
        <f>'UBS  e NASF Jardim Boa Vista'!AB9</f>
        <v>0</v>
      </c>
      <c r="AC19" s="537">
        <f>'UBS  e NASF Jardim Boa Vista'!AC9</f>
        <v>0</v>
      </c>
      <c r="AD19" s="196">
        <f>'UBS  e NASF Jardim Boa Vista'!AD9</f>
        <v>0</v>
      </c>
      <c r="AE19" s="537">
        <f>'UBS  e NASF Jardim Boa Vista'!AE9</f>
        <v>0</v>
      </c>
      <c r="AF19" s="196">
        <f>'UBS  e NASF Jardim Boa Vista'!AF9</f>
        <v>0</v>
      </c>
      <c r="AG19" s="539">
        <f>'UBS  e NASF Jardim Boa Vista'!AG9</f>
        <v>0</v>
      </c>
      <c r="AH19" s="199">
        <f>'UBS  e NASF Jardim Boa Vista'!AH9</f>
        <v>0</v>
      </c>
    </row>
    <row r="20" spans="1:34" ht="24" x14ac:dyDescent="0.25">
      <c r="A20" s="267" t="str">
        <f>'UBS  e NASF Jardim Boa Vista'!A11</f>
        <v>Cirurgião Dentista - ESF I (atendimento individual)</v>
      </c>
      <c r="B20" s="197">
        <f>'UBS  e NASF Jardim Boa Vista'!B11</f>
        <v>576</v>
      </c>
      <c r="C20" s="537">
        <f>'UBS  e NASF Jardim Boa Vista'!C11</f>
        <v>542</v>
      </c>
      <c r="D20" s="196">
        <f>'UBS  e NASF Jardim Boa Vista'!D11</f>
        <v>0.94097222222222221</v>
      </c>
      <c r="E20" s="537">
        <f>'UBS  e NASF Jardim Boa Vista'!E11</f>
        <v>48</v>
      </c>
      <c r="F20" s="196">
        <f>'UBS  e NASF Jardim Boa Vista'!F11</f>
        <v>8.3333333333333329E-2</v>
      </c>
      <c r="G20" s="537">
        <f>'UBS  e NASF Jardim Boa Vista'!G11</f>
        <v>492</v>
      </c>
      <c r="H20" s="196">
        <f>'UBS  e NASF Jardim Boa Vista'!H11</f>
        <v>0.85416666666666663</v>
      </c>
      <c r="I20" s="539">
        <f>'UBS  e NASF Jardim Boa Vista'!I11</f>
        <v>1082</v>
      </c>
      <c r="J20" s="199">
        <f>'UBS  e NASF Jardim Boa Vista'!J11</f>
        <v>0.62615740740740744</v>
      </c>
      <c r="K20" s="537">
        <f>'UBS  e NASF Jardim Boa Vista'!K11</f>
        <v>639</v>
      </c>
      <c r="L20" s="196">
        <f>'UBS  e NASF Jardim Boa Vista'!L11</f>
        <v>1.109375</v>
      </c>
      <c r="M20" s="537">
        <f>'UBS  e NASF Jardim Boa Vista'!M11</f>
        <v>182</v>
      </c>
      <c r="N20" s="196">
        <f>'UBS  e NASF Jardim Boa Vista'!N11</f>
        <v>0.31597222222222221</v>
      </c>
      <c r="O20" s="537">
        <f>'UBS  e NASF Jardim Boa Vista'!O11</f>
        <v>568</v>
      </c>
      <c r="P20" s="196">
        <f>'UBS  e NASF Jardim Boa Vista'!P11</f>
        <v>0.98611111111111116</v>
      </c>
      <c r="Q20" s="539">
        <f>'UBS  e NASF Jardim Boa Vista'!Q11</f>
        <v>1389</v>
      </c>
      <c r="R20" s="199">
        <f>'UBS  e NASF Jardim Boa Vista'!R11</f>
        <v>0.80381944444444442</v>
      </c>
      <c r="S20" s="537">
        <f>'UBS  e NASF Jardim Boa Vista'!S11</f>
        <v>0</v>
      </c>
      <c r="T20" s="196">
        <f>'UBS  e NASF Jardim Boa Vista'!T11</f>
        <v>0</v>
      </c>
      <c r="U20" s="537">
        <f>'UBS  e NASF Jardim Boa Vista'!U11</f>
        <v>0</v>
      </c>
      <c r="V20" s="196">
        <f>'UBS  e NASF Jardim Boa Vista'!V11</f>
        <v>0</v>
      </c>
      <c r="W20" s="537">
        <f>'UBS  e NASF Jardim Boa Vista'!W11</f>
        <v>0</v>
      </c>
      <c r="X20" s="196">
        <f>'UBS  e NASF Jardim Boa Vista'!X11</f>
        <v>0</v>
      </c>
      <c r="Y20" s="539">
        <f>'UBS  e NASF Jardim Boa Vista'!Y11</f>
        <v>0</v>
      </c>
      <c r="Z20" s="199">
        <f>'UBS  e NASF Jardim Boa Vista'!Z11</f>
        <v>0</v>
      </c>
      <c r="AA20" s="537">
        <f>'UBS  e NASF Jardim Boa Vista'!AA11</f>
        <v>0</v>
      </c>
      <c r="AB20" s="196">
        <f>'UBS  e NASF Jardim Boa Vista'!AB11</f>
        <v>0</v>
      </c>
      <c r="AC20" s="537">
        <f>'UBS  e NASF Jardim Boa Vista'!AC11</f>
        <v>0</v>
      </c>
      <c r="AD20" s="196">
        <f>'UBS  e NASF Jardim Boa Vista'!AD11</f>
        <v>0</v>
      </c>
      <c r="AE20" s="537">
        <f>'UBS  e NASF Jardim Boa Vista'!AE11</f>
        <v>0</v>
      </c>
      <c r="AF20" s="196">
        <f>'UBS  e NASF Jardim Boa Vista'!AF11</f>
        <v>0</v>
      </c>
      <c r="AG20" s="539">
        <f>'UBS  e NASF Jardim Boa Vista'!AG11</f>
        <v>0</v>
      </c>
      <c r="AH20" s="199">
        <f>'UBS  e NASF Jardim Boa Vista'!AH11</f>
        <v>0</v>
      </c>
    </row>
    <row r="21" spans="1:34" ht="24.75" thickBot="1" x14ac:dyDescent="0.3">
      <c r="A21" s="267" t="str">
        <f>'UBS  e NASF Jardim Boa Vista'!A12</f>
        <v>Cirurgião Dentista - ESF I (procedimento)</v>
      </c>
      <c r="B21" s="197">
        <f>'UBS  e NASF Jardim Boa Vista'!B12</f>
        <v>2016</v>
      </c>
      <c r="C21" s="537">
        <f>'UBS  e NASF Jardim Boa Vista'!C12</f>
        <v>1919</v>
      </c>
      <c r="D21" s="196">
        <f>'UBS  e NASF Jardim Boa Vista'!D12</f>
        <v>0.95188492063492058</v>
      </c>
      <c r="E21" s="537">
        <f>'UBS  e NASF Jardim Boa Vista'!E12</f>
        <v>48</v>
      </c>
      <c r="F21" s="196">
        <f>'UBS  e NASF Jardim Boa Vista'!F12</f>
        <v>2.3809523809523808E-2</v>
      </c>
      <c r="G21" s="537">
        <f>'UBS  e NASF Jardim Boa Vista'!G12</f>
        <v>1917</v>
      </c>
      <c r="H21" s="196">
        <f>'UBS  e NASF Jardim Boa Vista'!H12</f>
        <v>0.9508928571428571</v>
      </c>
      <c r="I21" s="539">
        <f>'UBS  e NASF Jardim Boa Vista'!I12</f>
        <v>3884</v>
      </c>
      <c r="J21" s="199">
        <f>'UBS  e NASF Jardim Boa Vista'!J12</f>
        <v>0.64219576719576721</v>
      </c>
      <c r="K21" s="537">
        <f>'UBS  e NASF Jardim Boa Vista'!K12</f>
        <v>3911</v>
      </c>
      <c r="L21" s="196">
        <f>'UBS  e NASF Jardim Boa Vista'!L12</f>
        <v>1.9399801587301588</v>
      </c>
      <c r="M21" s="537">
        <f>'UBS  e NASF Jardim Boa Vista'!M12</f>
        <v>1646</v>
      </c>
      <c r="N21" s="196">
        <f>'UBS  e NASF Jardim Boa Vista'!N12</f>
        <v>0.81646825396825395</v>
      </c>
      <c r="O21" s="537">
        <f>'UBS  e NASF Jardim Boa Vista'!O12</f>
        <v>1919</v>
      </c>
      <c r="P21" s="196">
        <f>'UBS  e NASF Jardim Boa Vista'!P12</f>
        <v>0.95188492063492058</v>
      </c>
      <c r="Q21" s="539">
        <f>'UBS  e NASF Jardim Boa Vista'!Q12</f>
        <v>7476</v>
      </c>
      <c r="R21" s="199">
        <f>'UBS  e NASF Jardim Boa Vista'!R12</f>
        <v>1.2361111111111112</v>
      </c>
      <c r="S21" s="537">
        <f>'UBS  e NASF Jardim Boa Vista'!S12</f>
        <v>0</v>
      </c>
      <c r="T21" s="196">
        <f>'UBS  e NASF Jardim Boa Vista'!T12</f>
        <v>0</v>
      </c>
      <c r="U21" s="537">
        <f>'UBS  e NASF Jardim Boa Vista'!U12</f>
        <v>0</v>
      </c>
      <c r="V21" s="196">
        <f>'UBS  e NASF Jardim Boa Vista'!V12</f>
        <v>0</v>
      </c>
      <c r="W21" s="537">
        <f>'UBS  e NASF Jardim Boa Vista'!W12</f>
        <v>0</v>
      </c>
      <c r="X21" s="196">
        <f>'UBS  e NASF Jardim Boa Vista'!X12</f>
        <v>0</v>
      </c>
      <c r="Y21" s="539">
        <f>'UBS  e NASF Jardim Boa Vista'!Y12</f>
        <v>0</v>
      </c>
      <c r="Z21" s="199">
        <f>'UBS  e NASF Jardim Boa Vista'!Z12</f>
        <v>0</v>
      </c>
      <c r="AA21" s="537">
        <f>'UBS  e NASF Jardim Boa Vista'!AA12</f>
        <v>0</v>
      </c>
      <c r="AB21" s="196">
        <f>'UBS  e NASF Jardim Boa Vista'!AB12</f>
        <v>0</v>
      </c>
      <c r="AC21" s="537">
        <f>'UBS  e NASF Jardim Boa Vista'!AC12</f>
        <v>0</v>
      </c>
      <c r="AD21" s="196">
        <f>'UBS  e NASF Jardim Boa Vista'!AD12</f>
        <v>0</v>
      </c>
      <c r="AE21" s="537">
        <f>'UBS  e NASF Jardim Boa Vista'!AE12</f>
        <v>0</v>
      </c>
      <c r="AF21" s="196">
        <f>'UBS  e NASF Jardim Boa Vista'!AF12</f>
        <v>0</v>
      </c>
      <c r="AG21" s="539">
        <f>'UBS  e NASF Jardim Boa Vista'!AG12</f>
        <v>0</v>
      </c>
      <c r="AH21" s="199">
        <f>'UBS  e NASF Jardim Boa Vista'!AH12</f>
        <v>0</v>
      </c>
    </row>
    <row r="22" spans="1:34" ht="15.75" thickBot="1" x14ac:dyDescent="0.3">
      <c r="A22" s="274" t="str">
        <f>'UBS  e NASF Jardim Boa Vista'!A13</f>
        <v>SOMA</v>
      </c>
      <c r="B22" s="275">
        <f>'UBS  e NASF Jardim Boa Vista'!B13</f>
        <v>15121</v>
      </c>
      <c r="C22" s="231">
        <f>'UBS  e NASF Jardim Boa Vista'!C13</f>
        <v>13791</v>
      </c>
      <c r="D22" s="233">
        <f>'UBS  e NASF Jardim Boa Vista'!D13</f>
        <v>0.91204285430857746</v>
      </c>
      <c r="E22" s="231">
        <f>'UBS  e NASF Jardim Boa Vista'!E13</f>
        <v>11764</v>
      </c>
      <c r="F22" s="233">
        <f>'UBS  e NASF Jardim Boa Vista'!F13</f>
        <v>0.77799087361946961</v>
      </c>
      <c r="G22" s="231">
        <f>'UBS  e NASF Jardim Boa Vista'!G13</f>
        <v>13210</v>
      </c>
      <c r="H22" s="233">
        <f>'UBS  e NASF Jardim Boa Vista'!H13</f>
        <v>0.87361946961179815</v>
      </c>
      <c r="I22" s="320">
        <f>'UBS  e NASF Jardim Boa Vista'!I13</f>
        <v>38765</v>
      </c>
      <c r="J22" s="276">
        <v>-0.26900000000000002</v>
      </c>
      <c r="K22" s="231">
        <f>'UBS  e NASF Jardim Boa Vista'!K13</f>
        <v>15758</v>
      </c>
      <c r="L22" s="233">
        <f>'UBS  e NASF Jardim Boa Vista'!L13</f>
        <v>1.042126843462734</v>
      </c>
      <c r="M22" s="231">
        <f>'UBS  e NASF Jardim Boa Vista'!M13</f>
        <v>14282</v>
      </c>
      <c r="N22" s="233">
        <f>'UBS  e NASF Jardim Boa Vista'!N13</f>
        <v>0.94451425170292969</v>
      </c>
      <c r="O22" s="231">
        <f>'UBS  e NASF Jardim Boa Vista'!O13</f>
        <v>11683</v>
      </c>
      <c r="P22" s="233">
        <f>'UBS  e NASF Jardim Boa Vista'!P13</f>
        <v>0.77263408504728526</v>
      </c>
      <c r="Q22" s="320">
        <f>'UBS  e NASF Jardim Boa Vista'!Q13</f>
        <v>41723</v>
      </c>
      <c r="R22" s="277">
        <f>'UBS  e NASF Jardim Boa Vista'!R13</f>
        <v>0.91975839340431631</v>
      </c>
      <c r="S22" s="231">
        <f>'UBS  e NASF Jardim Boa Vista'!S13</f>
        <v>0</v>
      </c>
      <c r="T22" s="233">
        <f>'UBS  e NASF Jardim Boa Vista'!T13</f>
        <v>0</v>
      </c>
      <c r="U22" s="231">
        <f>'UBS  e NASF Jardim Boa Vista'!U13</f>
        <v>0</v>
      </c>
      <c r="V22" s="233">
        <f>'UBS  e NASF Jardim Boa Vista'!V13</f>
        <v>0</v>
      </c>
      <c r="W22" s="231">
        <f>'UBS  e NASF Jardim Boa Vista'!W13</f>
        <v>0</v>
      </c>
      <c r="X22" s="233">
        <f>'UBS  e NASF Jardim Boa Vista'!X13</f>
        <v>0</v>
      </c>
      <c r="Y22" s="320">
        <f>'UBS  e NASF Jardim Boa Vista'!Y13</f>
        <v>0</v>
      </c>
      <c r="Z22" s="276">
        <v>-0.26900000000000002</v>
      </c>
      <c r="AA22" s="231">
        <f>'UBS  e NASF Jardim Boa Vista'!AA13</f>
        <v>0</v>
      </c>
      <c r="AB22" s="233">
        <f>'UBS  e NASF Jardim Boa Vista'!AB13</f>
        <v>0</v>
      </c>
      <c r="AC22" s="231">
        <f>'UBS  e NASF Jardim Boa Vista'!AC13</f>
        <v>0</v>
      </c>
      <c r="AD22" s="233">
        <f>'UBS  e NASF Jardim Boa Vista'!AD13</f>
        <v>0</v>
      </c>
      <c r="AE22" s="231">
        <f>'UBS  e NASF Jardim Boa Vista'!AE13</f>
        <v>0</v>
      </c>
      <c r="AF22" s="233">
        <f>'UBS  e NASF Jardim Boa Vista'!AF13</f>
        <v>0</v>
      </c>
      <c r="AG22" s="320">
        <f>'UBS  e NASF Jardim Boa Vista'!AG13</f>
        <v>0</v>
      </c>
      <c r="AH22" s="277">
        <f>'UBS  e NASF Jardim Boa Vista'!AH13</f>
        <v>0</v>
      </c>
    </row>
    <row r="24" spans="1:34" ht="15.75" customHeight="1" x14ac:dyDescent="0.25">
      <c r="A24" s="960" t="s">
        <v>408</v>
      </c>
      <c r="B24" s="961"/>
      <c r="C24" s="961"/>
      <c r="D24" s="961"/>
      <c r="E24" s="961"/>
      <c r="F24" s="961"/>
      <c r="G24" s="961"/>
      <c r="H24" s="961"/>
      <c r="I24" s="961"/>
      <c r="J24" s="961"/>
      <c r="K24" s="961"/>
      <c r="L24" s="961"/>
      <c r="M24" s="961"/>
      <c r="N24" s="961"/>
      <c r="O24" s="961"/>
      <c r="P24" s="961"/>
      <c r="Q24" s="961"/>
      <c r="R24" s="961"/>
      <c r="S24" s="961"/>
      <c r="T24" s="961"/>
      <c r="U24" s="961"/>
      <c r="V24" s="961"/>
      <c r="W24" s="961"/>
      <c r="X24" s="961"/>
      <c r="Y24" s="961"/>
      <c r="Z24" s="961"/>
      <c r="AA24" s="961"/>
      <c r="AB24" s="961"/>
      <c r="AC24" s="961"/>
      <c r="AD24" s="961"/>
      <c r="AE24" s="961"/>
      <c r="AF24" s="961"/>
      <c r="AG24" s="961"/>
      <c r="AH24" s="961"/>
    </row>
    <row r="25" spans="1:34" ht="24.75" thickBot="1" x14ac:dyDescent="0.3">
      <c r="A25" s="291" t="s">
        <v>8</v>
      </c>
      <c r="B25" s="288" t="s">
        <v>9</v>
      </c>
      <c r="C25" s="268" t="str">
        <f>'UBS Vila Dalva'!C16</f>
        <v>JAN</v>
      </c>
      <c r="D25" s="269" t="str">
        <f>'UBS Vila Dalva'!D16</f>
        <v>%</v>
      </c>
      <c r="E25" s="268" t="str">
        <f>'UBS Vila Dalva'!E16</f>
        <v>FEV</v>
      </c>
      <c r="F25" s="269" t="str">
        <f>'UBS Vila Dalva'!F16</f>
        <v>%</v>
      </c>
      <c r="G25" s="268" t="str">
        <f>'UBS Vila Dalva'!G16</f>
        <v>MAR</v>
      </c>
      <c r="H25" s="269" t="str">
        <f>'UBS Vila Dalva'!H16</f>
        <v>%</v>
      </c>
      <c r="I25" s="270" t="str">
        <f>'UBS Vila Dalva'!I16</f>
        <v>Trimestre</v>
      </c>
      <c r="J25" s="270" t="str">
        <f>'UBS Vila Dalva'!J16</f>
        <v>%</v>
      </c>
      <c r="K25" s="268" t="str">
        <f>'UBS Vila Dalva'!K16</f>
        <v>ABR</v>
      </c>
      <c r="L25" s="269" t="str">
        <f>'UBS Vila Dalva'!L16</f>
        <v>%</v>
      </c>
      <c r="M25" s="268" t="str">
        <f>'UBS Vila Dalva'!M16</f>
        <v>MAI</v>
      </c>
      <c r="N25" s="269" t="str">
        <f>'UBS Vila Dalva'!N16</f>
        <v>%</v>
      </c>
      <c r="O25" s="268" t="str">
        <f>'UBS Vila Dalva'!O16</f>
        <v>JUN</v>
      </c>
      <c r="P25" s="269" t="str">
        <f>'UBS Vila Dalva'!P16</f>
        <v>%</v>
      </c>
      <c r="Q25" s="270" t="str">
        <f>'UBS Vila Dalva'!Q16</f>
        <v>Trimestre</v>
      </c>
      <c r="R25" s="270" t="str">
        <f>'UBS Vila Dalva'!R16</f>
        <v>%</v>
      </c>
      <c r="S25" s="268" t="str">
        <f>'UBS Vila Dalva'!S16</f>
        <v>JUL</v>
      </c>
      <c r="T25" s="269" t="str">
        <f>'UBS Vila Dalva'!T16</f>
        <v>%</v>
      </c>
      <c r="U25" s="268" t="str">
        <f>'UBS Vila Dalva'!U16</f>
        <v>AGO</v>
      </c>
      <c r="V25" s="269" t="str">
        <f>'UBS Vila Dalva'!V16</f>
        <v>%</v>
      </c>
      <c r="W25" s="268" t="str">
        <f>'UBS Vila Dalva'!W16</f>
        <v>SET</v>
      </c>
      <c r="X25" s="269" t="str">
        <f>'UBS Vila Dalva'!X16</f>
        <v>%</v>
      </c>
      <c r="Y25" s="270" t="str">
        <f>'UBS Vila Dalva'!Y16</f>
        <v>Trimestre</v>
      </c>
      <c r="Z25" s="270" t="str">
        <f>'UBS Vila Dalva'!Z16</f>
        <v>%</v>
      </c>
      <c r="AA25" s="268" t="str">
        <f>'UBS Vila Dalva'!AA16</f>
        <v>OUT</v>
      </c>
      <c r="AB25" s="269" t="str">
        <f>'UBS Vila Dalva'!AB16</f>
        <v>%</v>
      </c>
      <c r="AC25" s="268" t="str">
        <f>'UBS Vila Dalva'!AC16</f>
        <v>NOV</v>
      </c>
      <c r="AD25" s="269" t="str">
        <f>'UBS Vila Dalva'!AD16</f>
        <v>%</v>
      </c>
      <c r="AE25" s="268" t="str">
        <f>'UBS Vila Dalva'!AE16</f>
        <v>DEZ</v>
      </c>
      <c r="AF25" s="269" t="str">
        <f>'UBS Vila Dalva'!AF16</f>
        <v>%</v>
      </c>
      <c r="AG25" s="270" t="str">
        <f>'UBS Vila Dalva'!AG16</f>
        <v>Trimestre</v>
      </c>
      <c r="AH25" s="270" t="str">
        <f>'UBS Vila Dalva'!AH16</f>
        <v>%</v>
      </c>
    </row>
    <row r="26" spans="1:34" ht="15.75" thickTop="1" x14ac:dyDescent="0.25">
      <c r="A26" s="292" t="str">
        <f>'UBS e NASF Jardim D´Abril'!A7</f>
        <v>ACS (Visita Domiciliar)</v>
      </c>
      <c r="B26" s="293">
        <f>'UBS e NASF Jardim D´Abril'!B7</f>
        <v>4800</v>
      </c>
      <c r="C26" s="294">
        <f>'UBS e NASF Jardim D´Abril'!C7</f>
        <v>4076</v>
      </c>
      <c r="D26" s="9">
        <f>'UBS e NASF Jardim D´Abril'!D7</f>
        <v>0.84916666666666663</v>
      </c>
      <c r="E26" s="295">
        <f>'UBS e NASF Jardim D´Abril'!E7</f>
        <v>4094</v>
      </c>
      <c r="F26" s="9">
        <f>'UBS e NASF Jardim D´Abril'!F7</f>
        <v>0.85291666666666666</v>
      </c>
      <c r="G26" s="295">
        <f>'UBS e NASF Jardim D´Abril'!G7</f>
        <v>4251</v>
      </c>
      <c r="H26" s="11">
        <f>'UBS e NASF Jardim D´Abril'!H7</f>
        <v>0.885625</v>
      </c>
      <c r="I26" s="296">
        <f>'UBS e NASF Jardim D´Abril'!I7</f>
        <v>12421</v>
      </c>
      <c r="J26" s="10">
        <f>'UBS e NASF Jardim D´Abril'!J7</f>
        <v>0.8625694444444445</v>
      </c>
      <c r="K26" s="295">
        <f>'UBS e NASF Jardim D´Abril'!K7</f>
        <v>4489</v>
      </c>
      <c r="L26" s="9">
        <f>'UBS e NASF Jardim D´Abril'!L7</f>
        <v>0.93520833333333331</v>
      </c>
      <c r="M26" s="295">
        <f>'UBS e NASF Jardim D´Abril'!M7</f>
        <v>4296</v>
      </c>
      <c r="N26" s="9">
        <f>'UBS e NASF Jardim D´Abril'!N7</f>
        <v>0.89500000000000002</v>
      </c>
      <c r="O26" s="295">
        <f>'UBS e NASF Jardim D´Abril'!O7</f>
        <v>4027</v>
      </c>
      <c r="P26" s="11">
        <f>'UBS e NASF Jardim D´Abril'!P7</f>
        <v>0.83895833333333336</v>
      </c>
      <c r="Q26" s="296">
        <f>'UBS e NASF Jardim D´Abril'!Q7</f>
        <v>12812</v>
      </c>
      <c r="R26" s="4">
        <f>'UBS e NASF Jardim D´Abril'!R7</f>
        <v>0.88972222222222219</v>
      </c>
      <c r="S26" s="294">
        <f>'UBS e NASF Jardim D´Abril'!S7</f>
        <v>0</v>
      </c>
      <c r="T26" s="9">
        <f>'UBS e NASF Jardim D´Abril'!T7</f>
        <v>0</v>
      </c>
      <c r="U26" s="295">
        <f>'UBS e NASF Jardim D´Abril'!U7</f>
        <v>0</v>
      </c>
      <c r="V26" s="9">
        <f>'UBS e NASF Jardim D´Abril'!V7</f>
        <v>0</v>
      </c>
      <c r="W26" s="295">
        <f>'UBS e NASF Jardim D´Abril'!W7</f>
        <v>0</v>
      </c>
      <c r="X26" s="11">
        <f>'UBS e NASF Jardim D´Abril'!X7</f>
        <v>0</v>
      </c>
      <c r="Y26" s="296">
        <f>'UBS e NASF Jardim D´Abril'!Y7</f>
        <v>0</v>
      </c>
      <c r="Z26" s="10">
        <f>'UBS e NASF Jardim D´Abril'!Z7</f>
        <v>0</v>
      </c>
      <c r="AA26" s="295">
        <f>'UBS e NASF Jardim D´Abril'!AA7</f>
        <v>0</v>
      </c>
      <c r="AB26" s="9">
        <f>'UBS e NASF Jardim D´Abril'!AB7</f>
        <v>0</v>
      </c>
      <c r="AC26" s="295">
        <f>'UBS e NASF Jardim D´Abril'!AC7</f>
        <v>0</v>
      </c>
      <c r="AD26" s="9">
        <f>'UBS e NASF Jardim D´Abril'!AD7</f>
        <v>0</v>
      </c>
      <c r="AE26" s="295">
        <f>'UBS e NASF Jardim D´Abril'!AE7</f>
        <v>0</v>
      </c>
      <c r="AF26" s="11">
        <f>'UBS e NASF Jardim D´Abril'!AF7</f>
        <v>0</v>
      </c>
      <c r="AG26" s="296">
        <f>'UBS e NASF Jardim D´Abril'!AG7</f>
        <v>0</v>
      </c>
      <c r="AH26" s="4">
        <f>'UBS e NASF Jardim D´Abril'!AH7</f>
        <v>0</v>
      </c>
    </row>
    <row r="27" spans="1:34" x14ac:dyDescent="0.25">
      <c r="A27" s="297" t="str">
        <f>'UBS e NASF Jardim D´Abril'!A8</f>
        <v xml:space="preserve">Médico Generelista (consulta) </v>
      </c>
      <c r="B27" s="298">
        <f>'UBS e NASF Jardim D´Abril'!B8</f>
        <v>1664</v>
      </c>
      <c r="C27" s="299">
        <f>'UBS e NASF Jardim D´Abril'!C8</f>
        <v>1574</v>
      </c>
      <c r="D27" s="9">
        <f>'UBS e NASF Jardim D´Abril'!D8</f>
        <v>0.94591346153846156</v>
      </c>
      <c r="E27" s="300">
        <f>'UBS e NASF Jardim D´Abril'!E8</f>
        <v>1646</v>
      </c>
      <c r="F27" s="9">
        <f>'UBS e NASF Jardim D´Abril'!F8</f>
        <v>0.98918269230769229</v>
      </c>
      <c r="G27" s="300">
        <f>'UBS e NASF Jardim D´Abril'!G8</f>
        <v>1366</v>
      </c>
      <c r="H27" s="11">
        <f>'UBS e NASF Jardim D´Abril'!H8</f>
        <v>0.82091346153846156</v>
      </c>
      <c r="I27" s="296">
        <f>'UBS e NASF Jardim D´Abril'!I8</f>
        <v>4586</v>
      </c>
      <c r="J27" s="10">
        <f>'UBS e NASF Jardim D´Abril'!J8</f>
        <v>0.91866987179487181</v>
      </c>
      <c r="K27" s="300">
        <f>'UBS e NASF Jardim D´Abril'!K8</f>
        <v>1728</v>
      </c>
      <c r="L27" s="9">
        <f>'UBS e NASF Jardim D´Abril'!L8</f>
        <v>1.0384615384615385</v>
      </c>
      <c r="M27" s="300">
        <f>'UBS e NASF Jardim D´Abril'!M8</f>
        <v>1633</v>
      </c>
      <c r="N27" s="9">
        <f>'UBS e NASF Jardim D´Abril'!N8</f>
        <v>0.98137019230769229</v>
      </c>
      <c r="O27" s="300">
        <f>'UBS e NASF Jardim D´Abril'!O8</f>
        <v>1438</v>
      </c>
      <c r="P27" s="11">
        <f>'UBS e NASF Jardim D´Abril'!P8</f>
        <v>0.86418269230769229</v>
      </c>
      <c r="Q27" s="296">
        <f>'UBS e NASF Jardim D´Abril'!Q8</f>
        <v>4799</v>
      </c>
      <c r="R27" s="4">
        <f>'UBS e NASF Jardim D´Abril'!R8</f>
        <v>0.96133814102564108</v>
      </c>
      <c r="S27" s="299">
        <f>'UBS e NASF Jardim D´Abril'!S8</f>
        <v>0</v>
      </c>
      <c r="T27" s="9">
        <f>'UBS e NASF Jardim D´Abril'!T8</f>
        <v>0</v>
      </c>
      <c r="U27" s="300">
        <f>'UBS e NASF Jardim D´Abril'!U8</f>
        <v>0</v>
      </c>
      <c r="V27" s="9">
        <f>'UBS e NASF Jardim D´Abril'!V8</f>
        <v>0</v>
      </c>
      <c r="W27" s="300">
        <f>'UBS e NASF Jardim D´Abril'!W8</f>
        <v>0</v>
      </c>
      <c r="X27" s="11">
        <f>'UBS e NASF Jardim D´Abril'!X8</f>
        <v>0</v>
      </c>
      <c r="Y27" s="296">
        <f>'UBS e NASF Jardim D´Abril'!Y8</f>
        <v>0</v>
      </c>
      <c r="Z27" s="10">
        <f>'UBS e NASF Jardim D´Abril'!Z8</f>
        <v>0</v>
      </c>
      <c r="AA27" s="300">
        <f>'UBS e NASF Jardim D´Abril'!AA8</f>
        <v>0</v>
      </c>
      <c r="AB27" s="9">
        <f>'UBS e NASF Jardim D´Abril'!AB8</f>
        <v>0</v>
      </c>
      <c r="AC27" s="300">
        <f>'UBS e NASF Jardim D´Abril'!AC8</f>
        <v>0</v>
      </c>
      <c r="AD27" s="9">
        <f>'UBS e NASF Jardim D´Abril'!AD8</f>
        <v>0</v>
      </c>
      <c r="AE27" s="300">
        <f>'UBS e NASF Jardim D´Abril'!AE8</f>
        <v>0</v>
      </c>
      <c r="AF27" s="11">
        <f>'UBS e NASF Jardim D´Abril'!AF8</f>
        <v>0</v>
      </c>
      <c r="AG27" s="296">
        <f>'UBS e NASF Jardim D´Abril'!AG8</f>
        <v>0</v>
      </c>
      <c r="AH27" s="4">
        <f>'UBS e NASF Jardim D´Abril'!AH8</f>
        <v>0</v>
      </c>
    </row>
    <row r="28" spans="1:34" x14ac:dyDescent="0.25">
      <c r="A28" s="297" t="str">
        <f>'UBS e NASF Jardim D´Abril'!A9</f>
        <v xml:space="preserve">Enfermeiro (consulta) - ESF </v>
      </c>
      <c r="B28" s="298">
        <f>'UBS e NASF Jardim D´Abril'!B9</f>
        <v>624</v>
      </c>
      <c r="C28" s="299">
        <f>'UBS e NASF Jardim D´Abril'!C9</f>
        <v>634</v>
      </c>
      <c r="D28" s="9">
        <f>'UBS e NASF Jardim D´Abril'!D9</f>
        <v>1.016025641025641</v>
      </c>
      <c r="E28" s="300">
        <f>'UBS e NASF Jardim D´Abril'!E9</f>
        <v>541</v>
      </c>
      <c r="F28" s="9">
        <f>'UBS e NASF Jardim D´Abril'!F9</f>
        <v>0.86698717948717952</v>
      </c>
      <c r="G28" s="300">
        <f>'UBS e NASF Jardim D´Abril'!G9</f>
        <v>634</v>
      </c>
      <c r="H28" s="11">
        <f>'UBS e NASF Jardim D´Abril'!H9</f>
        <v>1.016025641025641</v>
      </c>
      <c r="I28" s="296">
        <f>'UBS e NASF Jardim D´Abril'!I9</f>
        <v>1809</v>
      </c>
      <c r="J28" s="10">
        <f>'UBS e NASF Jardim D´Abril'!J9</f>
        <v>0.96634615384615385</v>
      </c>
      <c r="K28" s="300">
        <f>'UBS e NASF Jardim D´Abril'!K9</f>
        <v>701</v>
      </c>
      <c r="L28" s="9">
        <f>'UBS e NASF Jardim D´Abril'!L9</f>
        <v>1.1233974358974359</v>
      </c>
      <c r="M28" s="300">
        <f>'UBS e NASF Jardim D´Abril'!M9</f>
        <v>547</v>
      </c>
      <c r="N28" s="9">
        <f>'UBS e NASF Jardim D´Abril'!N9</f>
        <v>0.8766025641025641</v>
      </c>
      <c r="O28" s="300">
        <f>'UBS e NASF Jardim D´Abril'!O9</f>
        <v>387</v>
      </c>
      <c r="P28" s="11">
        <f>'UBS e NASF Jardim D´Abril'!P9</f>
        <v>0.62019230769230771</v>
      </c>
      <c r="Q28" s="296">
        <f>'UBS e NASF Jardim D´Abril'!Q9</f>
        <v>1635</v>
      </c>
      <c r="R28" s="4">
        <f>'UBS e NASF Jardim D´Abril'!R9</f>
        <v>0.8733974358974359</v>
      </c>
      <c r="S28" s="299">
        <f>'UBS e NASF Jardim D´Abril'!S9</f>
        <v>0</v>
      </c>
      <c r="T28" s="9">
        <f>'UBS e NASF Jardim D´Abril'!T9</f>
        <v>0</v>
      </c>
      <c r="U28" s="300">
        <f>'UBS e NASF Jardim D´Abril'!U9</f>
        <v>0</v>
      </c>
      <c r="V28" s="9">
        <f>'UBS e NASF Jardim D´Abril'!V9</f>
        <v>0</v>
      </c>
      <c r="W28" s="300">
        <f>'UBS e NASF Jardim D´Abril'!W9</f>
        <v>0</v>
      </c>
      <c r="X28" s="11">
        <f>'UBS e NASF Jardim D´Abril'!X9</f>
        <v>0</v>
      </c>
      <c r="Y28" s="296">
        <f>'UBS e NASF Jardim D´Abril'!Y9</f>
        <v>0</v>
      </c>
      <c r="Z28" s="10">
        <f>'UBS e NASF Jardim D´Abril'!Z9</f>
        <v>0</v>
      </c>
      <c r="AA28" s="300">
        <f>'UBS e NASF Jardim D´Abril'!AA9</f>
        <v>0</v>
      </c>
      <c r="AB28" s="9">
        <f>'UBS e NASF Jardim D´Abril'!AB9</f>
        <v>0</v>
      </c>
      <c r="AC28" s="300">
        <f>'UBS e NASF Jardim D´Abril'!AC9</f>
        <v>0</v>
      </c>
      <c r="AD28" s="9">
        <f>'UBS e NASF Jardim D´Abril'!AD9</f>
        <v>0</v>
      </c>
      <c r="AE28" s="300">
        <f>'UBS e NASF Jardim D´Abril'!AE9</f>
        <v>0</v>
      </c>
      <c r="AF28" s="11">
        <f>'UBS e NASF Jardim D´Abril'!AF9</f>
        <v>0</v>
      </c>
      <c r="AG28" s="296">
        <f>'UBS e NASF Jardim D´Abril'!AG9</f>
        <v>0</v>
      </c>
      <c r="AH28" s="4">
        <f>'UBS e NASF Jardim D´Abril'!AH9</f>
        <v>0</v>
      </c>
    </row>
    <row r="29" spans="1:34" ht="24" x14ac:dyDescent="0.25">
      <c r="A29" s="365" t="str">
        <f>'UBS e NASF Jardim D´Abril'!A10</f>
        <v xml:space="preserve">Cirurgião Dentista II (atendimento individual) </v>
      </c>
      <c r="B29" s="298">
        <f>'UBS e NASF Jardim D´Abril'!B10</f>
        <v>216</v>
      </c>
      <c r="C29" s="299">
        <f>'UBS e NASF Jardim D´Abril'!C10</f>
        <v>224</v>
      </c>
      <c r="D29" s="9">
        <f>'UBS e NASF Jardim D´Abril'!D10</f>
        <v>1.037037037037037</v>
      </c>
      <c r="E29" s="300">
        <f>'UBS e NASF Jardim D´Abril'!E10</f>
        <v>187</v>
      </c>
      <c r="F29" s="9">
        <f>'UBS e NASF Jardim D´Abril'!F10</f>
        <v>0.8657407407407407</v>
      </c>
      <c r="G29" s="300">
        <f>'UBS e NASF Jardim D´Abril'!G10</f>
        <v>213</v>
      </c>
      <c r="H29" s="11">
        <f>'UBS e NASF Jardim D´Abril'!H10</f>
        <v>0.98611111111111116</v>
      </c>
      <c r="I29" s="296">
        <f>'UBS e NASF Jardim D´Abril'!I10</f>
        <v>624</v>
      </c>
      <c r="J29" s="10">
        <f>'UBS e NASF Jardim D´Abril'!J10</f>
        <v>0.96296296296296291</v>
      </c>
      <c r="K29" s="300">
        <f>'UBS e NASF Jardim D´Abril'!K10</f>
        <v>137</v>
      </c>
      <c r="L29" s="9">
        <f>'UBS e NASF Jardim D´Abril'!L10</f>
        <v>0.6342592592592593</v>
      </c>
      <c r="M29" s="300">
        <f>'UBS e NASF Jardim D´Abril'!M10</f>
        <v>187</v>
      </c>
      <c r="N29" s="9">
        <f>'UBS e NASF Jardim D´Abril'!N10</f>
        <v>0.8657407407407407</v>
      </c>
      <c r="O29" s="300">
        <f>'UBS e NASF Jardim D´Abril'!O10</f>
        <v>174</v>
      </c>
      <c r="P29" s="11">
        <f>'UBS e NASF Jardim D´Abril'!P10</f>
        <v>0.80555555555555558</v>
      </c>
      <c r="Q29" s="296">
        <f>'UBS e NASF Jardim D´Abril'!Q10</f>
        <v>498</v>
      </c>
      <c r="R29" s="4">
        <f>'UBS e NASF Jardim D´Abril'!R10</f>
        <v>0.76851851851851849</v>
      </c>
      <c r="S29" s="299">
        <f>'UBS e NASF Jardim D´Abril'!S10</f>
        <v>0</v>
      </c>
      <c r="T29" s="9">
        <f>'UBS e NASF Jardim D´Abril'!T10</f>
        <v>0</v>
      </c>
      <c r="U29" s="300">
        <f>'UBS e NASF Jardim D´Abril'!U10</f>
        <v>0</v>
      </c>
      <c r="V29" s="9">
        <f>'UBS e NASF Jardim D´Abril'!V10</f>
        <v>0</v>
      </c>
      <c r="W29" s="300">
        <f>'UBS e NASF Jardim D´Abril'!W10</f>
        <v>0</v>
      </c>
      <c r="X29" s="11">
        <f>'UBS e NASF Jardim D´Abril'!X10</f>
        <v>0</v>
      </c>
      <c r="Y29" s="296">
        <f>'UBS e NASF Jardim D´Abril'!Y10</f>
        <v>0</v>
      </c>
      <c r="Z29" s="10">
        <f>'UBS e NASF Jardim D´Abril'!Z10</f>
        <v>0</v>
      </c>
      <c r="AA29" s="300">
        <f>'UBS e NASF Jardim D´Abril'!AA10</f>
        <v>0</v>
      </c>
      <c r="AB29" s="9">
        <f>'UBS e NASF Jardim D´Abril'!AB10</f>
        <v>0</v>
      </c>
      <c r="AC29" s="300">
        <f>'UBS e NASF Jardim D´Abril'!AC10</f>
        <v>0</v>
      </c>
      <c r="AD29" s="9">
        <f>'UBS e NASF Jardim D´Abril'!AD10</f>
        <v>0</v>
      </c>
      <c r="AE29" s="300">
        <f>'UBS e NASF Jardim D´Abril'!AE10</f>
        <v>0</v>
      </c>
      <c r="AF29" s="11">
        <f>'UBS e NASF Jardim D´Abril'!AF10</f>
        <v>0</v>
      </c>
      <c r="AG29" s="296">
        <f>'UBS e NASF Jardim D´Abril'!AG10</f>
        <v>0</v>
      </c>
      <c r="AH29" s="4">
        <f>'UBS e NASF Jardim D´Abril'!AH10</f>
        <v>0</v>
      </c>
    </row>
    <row r="30" spans="1:34" ht="24.75" thickBot="1" x14ac:dyDescent="0.3">
      <c r="A30" s="365" t="str">
        <f>'UBS e NASF Jardim D´Abril'!A11</f>
        <v>Cirurgião Dentista II (procedimento) UBS</v>
      </c>
      <c r="B30" s="298">
        <f>'UBS e NASF Jardim D´Abril'!B11</f>
        <v>756</v>
      </c>
      <c r="C30" s="299">
        <f>'UBS e NASF Jardim D´Abril'!C11</f>
        <v>658</v>
      </c>
      <c r="D30" s="9">
        <f>'UBS e NASF Jardim D´Abril'!D11</f>
        <v>0.87037037037037035</v>
      </c>
      <c r="E30" s="300">
        <f>'UBS e NASF Jardim D´Abril'!E11</f>
        <v>619</v>
      </c>
      <c r="F30" s="9">
        <f>'UBS e NASF Jardim D´Abril'!F11</f>
        <v>0.81878306878306883</v>
      </c>
      <c r="G30" s="300">
        <f>'UBS e NASF Jardim D´Abril'!G11</f>
        <v>707</v>
      </c>
      <c r="H30" s="11">
        <f>'UBS e NASF Jardim D´Abril'!H11</f>
        <v>0.93518518518518523</v>
      </c>
      <c r="I30" s="296">
        <f>'UBS e NASF Jardim D´Abril'!I11</f>
        <v>1984</v>
      </c>
      <c r="J30" s="10">
        <f>'UBS e NASF Jardim D´Abril'!J11</f>
        <v>0.87477954144620806</v>
      </c>
      <c r="K30" s="300">
        <f>'UBS e NASF Jardim D´Abril'!K11</f>
        <v>888</v>
      </c>
      <c r="L30" s="9">
        <f>'UBS e NASF Jardim D´Abril'!L11</f>
        <v>1.1746031746031746</v>
      </c>
      <c r="M30" s="300">
        <f>'UBS e NASF Jardim D´Abril'!M11</f>
        <v>730</v>
      </c>
      <c r="N30" s="9">
        <f>'UBS e NASF Jardim D´Abril'!N11</f>
        <v>0.96560846560846558</v>
      </c>
      <c r="O30" s="300">
        <f>'UBS e NASF Jardim D´Abril'!O11</f>
        <v>486</v>
      </c>
      <c r="P30" s="11">
        <f>'UBS e NASF Jardim D´Abril'!P11</f>
        <v>0.6428571428571429</v>
      </c>
      <c r="Q30" s="296">
        <f>'UBS e NASF Jardim D´Abril'!Q11</f>
        <v>2104</v>
      </c>
      <c r="R30" s="4">
        <f>'UBS e NASF Jardim D´Abril'!R11</f>
        <v>0.92768959435626097</v>
      </c>
      <c r="S30" s="299">
        <f>'UBS e NASF Jardim D´Abril'!S11</f>
        <v>0</v>
      </c>
      <c r="T30" s="9">
        <f>'UBS e NASF Jardim D´Abril'!T11</f>
        <v>0</v>
      </c>
      <c r="U30" s="300">
        <f>'UBS e NASF Jardim D´Abril'!U11</f>
        <v>0</v>
      </c>
      <c r="V30" s="9">
        <f>'UBS e NASF Jardim D´Abril'!V11</f>
        <v>0</v>
      </c>
      <c r="W30" s="300">
        <f>'UBS e NASF Jardim D´Abril'!W11</f>
        <v>0</v>
      </c>
      <c r="X30" s="11">
        <f>'UBS e NASF Jardim D´Abril'!X11</f>
        <v>0</v>
      </c>
      <c r="Y30" s="296">
        <f>'UBS e NASF Jardim D´Abril'!Y11</f>
        <v>0</v>
      </c>
      <c r="Z30" s="10">
        <f>'UBS e NASF Jardim D´Abril'!Z11</f>
        <v>0</v>
      </c>
      <c r="AA30" s="300">
        <f>'UBS e NASF Jardim D´Abril'!AA11</f>
        <v>0</v>
      </c>
      <c r="AB30" s="9">
        <f>'UBS e NASF Jardim D´Abril'!AB11</f>
        <v>0</v>
      </c>
      <c r="AC30" s="300">
        <f>'UBS e NASF Jardim D´Abril'!AC11</f>
        <v>0</v>
      </c>
      <c r="AD30" s="9">
        <f>'UBS e NASF Jardim D´Abril'!AD11</f>
        <v>0</v>
      </c>
      <c r="AE30" s="300">
        <f>'UBS e NASF Jardim D´Abril'!AE11</f>
        <v>0</v>
      </c>
      <c r="AF30" s="11">
        <f>'UBS e NASF Jardim D´Abril'!AF11</f>
        <v>0</v>
      </c>
      <c r="AG30" s="296">
        <f>'UBS e NASF Jardim D´Abril'!AG11</f>
        <v>0</v>
      </c>
      <c r="AH30" s="4">
        <f>'UBS e NASF Jardim D´Abril'!AH11</f>
        <v>0</v>
      </c>
    </row>
    <row r="31" spans="1:34" ht="15.75" thickBot="1" x14ac:dyDescent="0.3">
      <c r="A31" s="31" t="str">
        <f>'UBS e NASF Jardim D´Abril'!A12</f>
        <v>SOMA</v>
      </c>
      <c r="B31" s="33">
        <f>'UBS e NASF Jardim D´Abril'!B12</f>
        <v>8060</v>
      </c>
      <c r="C31" s="35">
        <f>'UBS e NASF Jardim D´Abril'!C12</f>
        <v>7166</v>
      </c>
      <c r="D31" s="37">
        <f>'UBS e NASF Jardim D´Abril'!D12</f>
        <v>0.88908188585607939</v>
      </c>
      <c r="E31" s="35">
        <f>'UBS e NASF Jardim D´Abril'!E12</f>
        <v>7087</v>
      </c>
      <c r="F31" s="37">
        <f>'UBS e NASF Jardim D´Abril'!F12</f>
        <v>0.87928039702233252</v>
      </c>
      <c r="G31" s="35">
        <f>'UBS e NASF Jardim D´Abril'!G12</f>
        <v>7171</v>
      </c>
      <c r="H31" s="47">
        <f>'UBS e NASF Jardim D´Abril'!H12</f>
        <v>0.88970223325062037</v>
      </c>
      <c r="I31" s="301">
        <f>'UBS e NASF Jardim D´Abril'!I12</f>
        <v>21424</v>
      </c>
      <c r="J31" s="38">
        <f>'UBS e NASF Jardim D´Abril'!J12</f>
        <v>0.88602150537634405</v>
      </c>
      <c r="K31" s="35">
        <f>'UBS e NASF Jardim D´Abril'!K12</f>
        <v>7943</v>
      </c>
      <c r="L31" s="37">
        <f>'UBS e NASF Jardim D´Abril'!L12</f>
        <v>0.98548387096774193</v>
      </c>
      <c r="M31" s="35">
        <f>'UBS e NASF Jardim D´Abril'!M12</f>
        <v>7393</v>
      </c>
      <c r="N31" s="37">
        <f>'UBS e NASF Jardim D´Abril'!N12</f>
        <v>0.91724565756823817</v>
      </c>
      <c r="O31" s="35">
        <f>'UBS e NASF Jardim D´Abril'!O12</f>
        <v>6512</v>
      </c>
      <c r="P31" s="47">
        <f>'UBS e NASF Jardim D´Abril'!P12</f>
        <v>0.8079404466501241</v>
      </c>
      <c r="Q31" s="301">
        <f>'UBS e NASF Jardim D´Abril'!Q12</f>
        <v>21848</v>
      </c>
      <c r="R31" s="38">
        <f>'UBS e NASF Jardim D´Abril'!R12</f>
        <v>0.90355665839536803</v>
      </c>
      <c r="S31" s="35">
        <f>'UBS e NASF Jardim D´Abril'!S12</f>
        <v>0</v>
      </c>
      <c r="T31" s="37">
        <f>'UBS e NASF Jardim D´Abril'!T12</f>
        <v>0</v>
      </c>
      <c r="U31" s="35">
        <f>'UBS e NASF Jardim D´Abril'!U12</f>
        <v>0</v>
      </c>
      <c r="V31" s="37">
        <f>'UBS e NASF Jardim D´Abril'!V12</f>
        <v>0</v>
      </c>
      <c r="W31" s="35">
        <f>'UBS e NASF Jardim D´Abril'!W12</f>
        <v>0</v>
      </c>
      <c r="X31" s="47">
        <f>'UBS e NASF Jardim D´Abril'!X12</f>
        <v>0</v>
      </c>
      <c r="Y31" s="301">
        <f>'UBS e NASF Jardim D´Abril'!Y12</f>
        <v>0</v>
      </c>
      <c r="Z31" s="38">
        <f>'UBS e NASF Jardim D´Abril'!Z12</f>
        <v>0</v>
      </c>
      <c r="AA31" s="35">
        <f>'UBS e NASF Jardim D´Abril'!AA12</f>
        <v>0</v>
      </c>
      <c r="AB31" s="37">
        <f>'UBS e NASF Jardim D´Abril'!AB12</f>
        <v>0</v>
      </c>
      <c r="AC31" s="35">
        <f>'UBS e NASF Jardim D´Abril'!AC12</f>
        <v>0</v>
      </c>
      <c r="AD31" s="37">
        <f>'UBS e NASF Jardim D´Abril'!AD12</f>
        <v>0</v>
      </c>
      <c r="AE31" s="35">
        <f>'UBS e NASF Jardim D´Abril'!AE12</f>
        <v>0</v>
      </c>
      <c r="AF31" s="47">
        <f>'UBS e NASF Jardim D´Abril'!AF12</f>
        <v>0</v>
      </c>
      <c r="AG31" s="301">
        <f>'UBS e NASF Jardim D´Abril'!AG12</f>
        <v>0</v>
      </c>
      <c r="AH31" s="38">
        <f>'UBS e NASF Jardim D´Abril'!AH12</f>
        <v>0</v>
      </c>
    </row>
    <row r="33" spans="1:34" ht="15.75" x14ac:dyDescent="0.25">
      <c r="A33" s="950" t="s">
        <v>409</v>
      </c>
      <c r="B33" s="951"/>
      <c r="C33" s="951"/>
      <c r="D33" s="951"/>
      <c r="E33" s="951"/>
      <c r="F33" s="951"/>
      <c r="G33" s="951"/>
      <c r="H33" s="951"/>
      <c r="I33" s="951"/>
      <c r="J33" s="951"/>
      <c r="K33" s="951"/>
      <c r="L33" s="951"/>
      <c r="M33" s="951"/>
      <c r="N33" s="951"/>
      <c r="O33" s="951"/>
      <c r="P33" s="951"/>
      <c r="Q33" s="951"/>
      <c r="R33" s="951"/>
      <c r="S33" s="951"/>
      <c r="T33" s="951"/>
      <c r="U33" s="951"/>
      <c r="V33" s="951"/>
      <c r="W33" s="951"/>
      <c r="X33" s="951"/>
      <c r="Y33" s="951"/>
      <c r="Z33" s="951"/>
      <c r="AA33" s="951"/>
      <c r="AB33" s="951"/>
      <c r="AC33" s="951"/>
      <c r="AD33" s="951"/>
      <c r="AE33" s="951"/>
      <c r="AF33" s="951"/>
      <c r="AG33" s="951"/>
      <c r="AH33" s="951"/>
    </row>
    <row r="34" spans="1:34" ht="24" x14ac:dyDescent="0.25">
      <c r="A34" s="268" t="s">
        <v>8</v>
      </c>
      <c r="B34" s="288" t="str">
        <f t="shared" ref="B34:R34" si="0">B25</f>
        <v>Meta / Mês</v>
      </c>
      <c r="C34" s="268" t="str">
        <f t="shared" si="0"/>
        <v>JAN</v>
      </c>
      <c r="D34" s="269" t="str">
        <f t="shared" si="0"/>
        <v>%</v>
      </c>
      <c r="E34" s="268" t="str">
        <f t="shared" si="0"/>
        <v>FEV</v>
      </c>
      <c r="F34" s="269" t="str">
        <f t="shared" si="0"/>
        <v>%</v>
      </c>
      <c r="G34" s="268" t="str">
        <f t="shared" si="0"/>
        <v>MAR</v>
      </c>
      <c r="H34" s="269" t="str">
        <f t="shared" si="0"/>
        <v>%</v>
      </c>
      <c r="I34" s="270" t="str">
        <f t="shared" si="0"/>
        <v>Trimestre</v>
      </c>
      <c r="J34" s="270" t="str">
        <f t="shared" si="0"/>
        <v>%</v>
      </c>
      <c r="K34" s="268" t="str">
        <f t="shared" si="0"/>
        <v>ABR</v>
      </c>
      <c r="L34" s="269" t="str">
        <f t="shared" si="0"/>
        <v>%</v>
      </c>
      <c r="M34" s="268" t="str">
        <f t="shared" si="0"/>
        <v>MAI</v>
      </c>
      <c r="N34" s="269" t="str">
        <f t="shared" si="0"/>
        <v>%</v>
      </c>
      <c r="O34" s="268" t="str">
        <f t="shared" si="0"/>
        <v>JUN</v>
      </c>
      <c r="P34" s="269" t="str">
        <f t="shared" si="0"/>
        <v>%</v>
      </c>
      <c r="Q34" s="270" t="str">
        <f t="shared" si="0"/>
        <v>Trimestre</v>
      </c>
      <c r="R34" s="270" t="str">
        <f t="shared" si="0"/>
        <v>%</v>
      </c>
      <c r="S34" s="268" t="str">
        <f t="shared" ref="S34:AH34" si="1">S25</f>
        <v>JUL</v>
      </c>
      <c r="T34" s="269" t="str">
        <f t="shared" si="1"/>
        <v>%</v>
      </c>
      <c r="U34" s="268" t="str">
        <f t="shared" si="1"/>
        <v>AGO</v>
      </c>
      <c r="V34" s="269" t="str">
        <f t="shared" si="1"/>
        <v>%</v>
      </c>
      <c r="W34" s="268" t="str">
        <f t="shared" si="1"/>
        <v>SET</v>
      </c>
      <c r="X34" s="269" t="str">
        <f t="shared" si="1"/>
        <v>%</v>
      </c>
      <c r="Y34" s="270" t="str">
        <f t="shared" si="1"/>
        <v>Trimestre</v>
      </c>
      <c r="Z34" s="270" t="str">
        <f t="shared" si="1"/>
        <v>%</v>
      </c>
      <c r="AA34" s="268" t="str">
        <f t="shared" si="1"/>
        <v>OUT</v>
      </c>
      <c r="AB34" s="269" t="str">
        <f t="shared" si="1"/>
        <v>%</v>
      </c>
      <c r="AC34" s="268" t="str">
        <f t="shared" si="1"/>
        <v>NOV</v>
      </c>
      <c r="AD34" s="269" t="str">
        <f t="shared" si="1"/>
        <v>%</v>
      </c>
      <c r="AE34" s="268" t="str">
        <f t="shared" si="1"/>
        <v>DEZ</v>
      </c>
      <c r="AF34" s="269" t="str">
        <f t="shared" si="1"/>
        <v>%</v>
      </c>
      <c r="AG34" s="270" t="str">
        <f t="shared" si="1"/>
        <v>Trimestre</v>
      </c>
      <c r="AH34" s="270" t="str">
        <f t="shared" si="1"/>
        <v>%</v>
      </c>
    </row>
    <row r="35" spans="1:34" x14ac:dyDescent="0.25">
      <c r="A35" s="193" t="str">
        <f>'UBS Jardim Jaqueline'!A7</f>
        <v>ACS (Visita Domiciliar) - ESF</v>
      </c>
      <c r="B35" s="197">
        <f>'UBS Jardim Jaqueline'!B7</f>
        <v>3600</v>
      </c>
      <c r="C35" s="537">
        <f>'UBS Jardim Jaqueline'!C7</f>
        <v>3402</v>
      </c>
      <c r="D35" s="211">
        <f>'UBS Jardim Jaqueline'!D7</f>
        <v>0.94499999999999995</v>
      </c>
      <c r="E35" s="537">
        <f>'UBS Jardim Jaqueline'!E7</f>
        <v>2951</v>
      </c>
      <c r="F35" s="211">
        <f>'UBS Jardim Jaqueline'!F7</f>
        <v>0.81972222222222224</v>
      </c>
      <c r="G35" s="537">
        <f>'UBS Jardim Jaqueline'!G7</f>
        <v>2791</v>
      </c>
      <c r="H35" s="211">
        <f>'UBS Jardim Jaqueline'!H7</f>
        <v>0.77527777777777773</v>
      </c>
      <c r="I35" s="539">
        <f>'UBS Jardim Jaqueline'!I7</f>
        <v>9144</v>
      </c>
      <c r="J35" s="212">
        <f>'UBS Jardim Jaqueline'!J7</f>
        <v>0.84666666666666668</v>
      </c>
      <c r="K35" s="537">
        <f>'UBS Jardim Jaqueline'!K7</f>
        <v>2837</v>
      </c>
      <c r="L35" s="211">
        <f>'UBS Jardim Jaqueline'!L7</f>
        <v>0.78805555555555551</v>
      </c>
      <c r="M35" s="537">
        <f>'UBS Jardim Jaqueline'!M7</f>
        <v>3068</v>
      </c>
      <c r="N35" s="211">
        <f>'UBS Jardim Jaqueline'!N7</f>
        <v>0.85222222222222221</v>
      </c>
      <c r="O35" s="537">
        <f>'UBS Jardim Jaqueline'!O7</f>
        <v>2022</v>
      </c>
      <c r="P35" s="211">
        <f>'UBS Jardim Jaqueline'!P7</f>
        <v>0.56166666666666665</v>
      </c>
      <c r="Q35" s="539">
        <f>'UBS Jardim Jaqueline'!Q7</f>
        <v>7927</v>
      </c>
      <c r="R35" s="199">
        <f>'UBS Jardim Jaqueline'!R7</f>
        <v>0.73398148148148146</v>
      </c>
      <c r="S35" s="537">
        <f>'UBS Jardim Jaqueline'!S7</f>
        <v>0</v>
      </c>
      <c r="T35" s="211">
        <f>'UBS Jardim Jaqueline'!T7</f>
        <v>0</v>
      </c>
      <c r="U35" s="537">
        <f>'UBS Jardim Jaqueline'!U7</f>
        <v>0</v>
      </c>
      <c r="V35" s="211">
        <f>'UBS Jardim Jaqueline'!V7</f>
        <v>0</v>
      </c>
      <c r="W35" s="537">
        <f>'UBS Jardim Jaqueline'!W7</f>
        <v>0</v>
      </c>
      <c r="X35" s="211">
        <f>'UBS Jardim Jaqueline'!X7</f>
        <v>0</v>
      </c>
      <c r="Y35" s="539">
        <f>'UBS Jardim Jaqueline'!Y7</f>
        <v>0</v>
      </c>
      <c r="Z35" s="212">
        <f>'UBS Jardim Jaqueline'!Z7</f>
        <v>0</v>
      </c>
      <c r="AA35" s="537">
        <f>'UBS Jardim Jaqueline'!AA7</f>
        <v>0</v>
      </c>
      <c r="AB35" s="211">
        <f>'UBS Jardim Jaqueline'!AB7</f>
        <v>0</v>
      </c>
      <c r="AC35" s="537">
        <f>'UBS Jardim Jaqueline'!AC7</f>
        <v>0</v>
      </c>
      <c r="AD35" s="211">
        <f>'UBS Jardim Jaqueline'!AD7</f>
        <v>0</v>
      </c>
      <c r="AE35" s="537">
        <f>'UBS Jardim Jaqueline'!AE7</f>
        <v>0</v>
      </c>
      <c r="AF35" s="211">
        <f>'UBS Jardim Jaqueline'!AF7</f>
        <v>0</v>
      </c>
      <c r="AG35" s="539">
        <f>'UBS Jardim Jaqueline'!AG7</f>
        <v>0</v>
      </c>
      <c r="AH35" s="199">
        <f>'UBS Jardim Jaqueline'!AH7</f>
        <v>0</v>
      </c>
    </row>
    <row r="36" spans="1:34" x14ac:dyDescent="0.25">
      <c r="A36" s="193" t="str">
        <f>'UBS Jardim Jaqueline'!A8</f>
        <v xml:space="preserve">Médico Generelista (consulta) </v>
      </c>
      <c r="B36" s="197">
        <f>'UBS Jardim Jaqueline'!B8</f>
        <v>1248</v>
      </c>
      <c r="C36" s="537">
        <f>'UBS Jardim Jaqueline'!C8</f>
        <v>644</v>
      </c>
      <c r="D36" s="211">
        <f>'UBS Jardim Jaqueline'!D8</f>
        <v>0.51602564102564108</v>
      </c>
      <c r="E36" s="537">
        <f>'UBS Jardim Jaqueline'!E8</f>
        <v>619</v>
      </c>
      <c r="F36" s="211">
        <f>'UBS Jardim Jaqueline'!F8</f>
        <v>0.49599358974358976</v>
      </c>
      <c r="G36" s="537">
        <f>'UBS Jardim Jaqueline'!G8</f>
        <v>784</v>
      </c>
      <c r="H36" s="211">
        <f>'UBS Jardim Jaqueline'!H8</f>
        <v>0.62820512820512819</v>
      </c>
      <c r="I36" s="539">
        <f>'UBS Jardim Jaqueline'!I8</f>
        <v>2047</v>
      </c>
      <c r="J36" s="212">
        <f>'UBS Jardim Jaqueline'!J8</f>
        <v>0.54674145299145294</v>
      </c>
      <c r="K36" s="537">
        <f>'UBS Jardim Jaqueline'!K8</f>
        <v>913</v>
      </c>
      <c r="L36" s="211">
        <f>'UBS Jardim Jaqueline'!L8</f>
        <v>0.73157051282051277</v>
      </c>
      <c r="M36" s="537">
        <f>'UBS Jardim Jaqueline'!M8</f>
        <v>1266</v>
      </c>
      <c r="N36" s="211">
        <f>'UBS Jardim Jaqueline'!N8</f>
        <v>1.0144230769230769</v>
      </c>
      <c r="O36" s="537">
        <f>'UBS Jardim Jaqueline'!O8</f>
        <v>910</v>
      </c>
      <c r="P36" s="211">
        <f>'UBS Jardim Jaqueline'!P8</f>
        <v>0.72916666666666663</v>
      </c>
      <c r="Q36" s="539">
        <f>'UBS Jardim Jaqueline'!Q8</f>
        <v>3089</v>
      </c>
      <c r="R36" s="199">
        <f>'UBS Jardim Jaqueline'!R8</f>
        <v>0.82505341880341876</v>
      </c>
      <c r="S36" s="537">
        <f>'UBS Jardim Jaqueline'!S8</f>
        <v>0</v>
      </c>
      <c r="T36" s="211">
        <f>'UBS Jardim Jaqueline'!T8</f>
        <v>0</v>
      </c>
      <c r="U36" s="537">
        <f>'UBS Jardim Jaqueline'!U8</f>
        <v>0</v>
      </c>
      <c r="V36" s="211">
        <f>'UBS Jardim Jaqueline'!V8</f>
        <v>0</v>
      </c>
      <c r="W36" s="537">
        <f>'UBS Jardim Jaqueline'!W8</f>
        <v>0</v>
      </c>
      <c r="X36" s="211">
        <f>'UBS Jardim Jaqueline'!X8</f>
        <v>0</v>
      </c>
      <c r="Y36" s="539">
        <f>'UBS Jardim Jaqueline'!Y8</f>
        <v>0</v>
      </c>
      <c r="Z36" s="212">
        <f>'UBS Jardim Jaqueline'!Z8</f>
        <v>0</v>
      </c>
      <c r="AA36" s="537">
        <f>'UBS Jardim Jaqueline'!AA8</f>
        <v>0</v>
      </c>
      <c r="AB36" s="211">
        <f>'UBS Jardim Jaqueline'!AB8</f>
        <v>0</v>
      </c>
      <c r="AC36" s="537">
        <f>'UBS Jardim Jaqueline'!AC8</f>
        <v>0</v>
      </c>
      <c r="AD36" s="211">
        <f>'UBS Jardim Jaqueline'!AD8</f>
        <v>0</v>
      </c>
      <c r="AE36" s="537">
        <f>'UBS Jardim Jaqueline'!AE8</f>
        <v>0</v>
      </c>
      <c r="AF36" s="211">
        <f>'UBS Jardim Jaqueline'!AF8</f>
        <v>0</v>
      </c>
      <c r="AG36" s="539">
        <f>'UBS Jardim Jaqueline'!AG8</f>
        <v>0</v>
      </c>
      <c r="AH36" s="199">
        <f>'UBS Jardim Jaqueline'!AH8</f>
        <v>0</v>
      </c>
    </row>
    <row r="37" spans="1:34" ht="15.75" thickBot="1" x14ac:dyDescent="0.3">
      <c r="A37" s="369" t="str">
        <f>'UBS Jardim Jaqueline'!A9</f>
        <v xml:space="preserve">Enfermeiro (consulta) - ESF </v>
      </c>
      <c r="B37" s="541">
        <f>'UBS Jardim Jaqueline'!B9</f>
        <v>468</v>
      </c>
      <c r="C37" s="538">
        <f>'UBS Jardim Jaqueline'!C9</f>
        <v>315</v>
      </c>
      <c r="D37" s="373">
        <f>'UBS Jardim Jaqueline'!D9</f>
        <v>0.67307692307692313</v>
      </c>
      <c r="E37" s="538">
        <f>'UBS Jardim Jaqueline'!E9</f>
        <v>451</v>
      </c>
      <c r="F37" s="373">
        <f>'UBS Jardim Jaqueline'!F9</f>
        <v>0.96367521367521369</v>
      </c>
      <c r="G37" s="538">
        <f>'UBS Jardim Jaqueline'!G9</f>
        <v>455</v>
      </c>
      <c r="H37" s="373">
        <f>'UBS Jardim Jaqueline'!H9</f>
        <v>0.97222222222222221</v>
      </c>
      <c r="I37" s="540">
        <f>'UBS Jardim Jaqueline'!I9</f>
        <v>1221</v>
      </c>
      <c r="J37" s="374">
        <f>'UBS Jardim Jaqueline'!J9</f>
        <v>0.86965811965811968</v>
      </c>
      <c r="K37" s="538">
        <f>'UBS Jardim Jaqueline'!K9</f>
        <v>474</v>
      </c>
      <c r="L37" s="373">
        <f>'UBS Jardim Jaqueline'!L9</f>
        <v>1.0128205128205128</v>
      </c>
      <c r="M37" s="538">
        <f>'UBS Jardim Jaqueline'!M9</f>
        <v>313</v>
      </c>
      <c r="N37" s="373">
        <f>'UBS Jardim Jaqueline'!N9</f>
        <v>0.66880341880341876</v>
      </c>
      <c r="O37" s="538">
        <f>'UBS Jardim Jaqueline'!O9</f>
        <v>250</v>
      </c>
      <c r="P37" s="373">
        <f>'UBS Jardim Jaqueline'!P9</f>
        <v>0.53418803418803418</v>
      </c>
      <c r="Q37" s="540">
        <f>'UBS Jardim Jaqueline'!Q9</f>
        <v>1037</v>
      </c>
      <c r="R37" s="381">
        <f>'UBS Jardim Jaqueline'!R9</f>
        <v>0.73860398860398857</v>
      </c>
      <c r="S37" s="538">
        <f>'UBS Jardim Jaqueline'!S9</f>
        <v>0</v>
      </c>
      <c r="T37" s="373">
        <f>'UBS Jardim Jaqueline'!T9</f>
        <v>0</v>
      </c>
      <c r="U37" s="538">
        <f>'UBS Jardim Jaqueline'!U9</f>
        <v>0</v>
      </c>
      <c r="V37" s="373">
        <f>'UBS Jardim Jaqueline'!V9</f>
        <v>0</v>
      </c>
      <c r="W37" s="538">
        <f>'UBS Jardim Jaqueline'!W9</f>
        <v>0</v>
      </c>
      <c r="X37" s="373">
        <f>'UBS Jardim Jaqueline'!X9</f>
        <v>0</v>
      </c>
      <c r="Y37" s="540">
        <f>'UBS Jardim Jaqueline'!Y9</f>
        <v>0</v>
      </c>
      <c r="Z37" s="374">
        <f>'UBS Jardim Jaqueline'!Z9</f>
        <v>0</v>
      </c>
      <c r="AA37" s="538">
        <f>'UBS Jardim Jaqueline'!AA9</f>
        <v>0</v>
      </c>
      <c r="AB37" s="373">
        <f>'UBS Jardim Jaqueline'!AB9</f>
        <v>0</v>
      </c>
      <c r="AC37" s="538">
        <f>'UBS Jardim Jaqueline'!AC9</f>
        <v>0</v>
      </c>
      <c r="AD37" s="373">
        <f>'UBS Jardim Jaqueline'!AD9</f>
        <v>0</v>
      </c>
      <c r="AE37" s="538">
        <f>'UBS Jardim Jaqueline'!AE9</f>
        <v>0</v>
      </c>
      <c r="AF37" s="373">
        <f>'UBS Jardim Jaqueline'!AF9</f>
        <v>0</v>
      </c>
      <c r="AG37" s="540">
        <f>'UBS Jardim Jaqueline'!AG9</f>
        <v>0</v>
      </c>
      <c r="AH37" s="381">
        <f>'UBS Jardim Jaqueline'!AH9</f>
        <v>0</v>
      </c>
    </row>
    <row r="38" spans="1:34" ht="15.75" thickBot="1" x14ac:dyDescent="0.3">
      <c r="A38" s="274" t="str">
        <f>'UBS Jardim Jaqueline'!A13</f>
        <v>SOMA</v>
      </c>
      <c r="B38" s="275">
        <f>'UBS Jardim Jaqueline'!B13</f>
        <v>6852</v>
      </c>
      <c r="C38" s="231">
        <f>'UBS Jardim Jaqueline'!C13</f>
        <v>5311</v>
      </c>
      <c r="D38" s="233">
        <f>'UBS Jardim Jaqueline'!D13</f>
        <v>0.77510215995329834</v>
      </c>
      <c r="E38" s="231">
        <f>'UBS Jardim Jaqueline'!E13</f>
        <v>4794</v>
      </c>
      <c r="F38" s="233">
        <f>'UBS Jardim Jaqueline'!F13</f>
        <v>0.69964973730297719</v>
      </c>
      <c r="G38" s="231">
        <f>'UBS Jardim Jaqueline'!G13</f>
        <v>4707</v>
      </c>
      <c r="H38" s="233">
        <f>'UBS Jardim Jaqueline'!H13</f>
        <v>0.6869527145359019</v>
      </c>
      <c r="I38" s="375">
        <f>'UBS Jardim Jaqueline'!I13</f>
        <v>14812</v>
      </c>
      <c r="J38" s="276">
        <f>'UBS Jardim Jaqueline'!J13</f>
        <v>0.72056820393072585</v>
      </c>
      <c r="K38" s="231">
        <f>'UBS Jardim Jaqueline'!K13</f>
        <v>4983</v>
      </c>
      <c r="L38" s="233">
        <f>'UBS Jardim Jaqueline'!L13</f>
        <v>0.72723292469352019</v>
      </c>
      <c r="M38" s="231">
        <f>'UBS Jardim Jaqueline'!M13</f>
        <v>5551</v>
      </c>
      <c r="N38" s="233">
        <f>'UBS Jardim Jaqueline'!N13</f>
        <v>0.81012842965557497</v>
      </c>
      <c r="O38" s="231">
        <f>'UBS Jardim Jaqueline'!O13</f>
        <v>4110</v>
      </c>
      <c r="P38" s="233">
        <f>'UBS Jardim Jaqueline'!P13</f>
        <v>0.59982486865148865</v>
      </c>
      <c r="Q38" s="375">
        <f>'UBS Jardim Jaqueline'!Q13</f>
        <v>14644</v>
      </c>
      <c r="R38" s="277">
        <f>'UBS Jardim Jaqueline'!R13</f>
        <v>0.71239540766686127</v>
      </c>
      <c r="S38" s="231">
        <f>'UBS Jardim Jaqueline'!S13</f>
        <v>0</v>
      </c>
      <c r="T38" s="233">
        <f>'UBS Jardim Jaqueline'!T13</f>
        <v>0</v>
      </c>
      <c r="U38" s="231">
        <f>'UBS Jardim Jaqueline'!U13</f>
        <v>0</v>
      </c>
      <c r="V38" s="233">
        <f>'UBS Jardim Jaqueline'!V13</f>
        <v>0</v>
      </c>
      <c r="W38" s="231">
        <f>'UBS Jardim Jaqueline'!W13</f>
        <v>0</v>
      </c>
      <c r="X38" s="233">
        <f>'UBS Jardim Jaqueline'!X13</f>
        <v>0</v>
      </c>
      <c r="Y38" s="375">
        <f>'UBS Jardim Jaqueline'!Y13</f>
        <v>0</v>
      </c>
      <c r="Z38" s="276">
        <f>'UBS Jardim Jaqueline'!Z13</f>
        <v>0</v>
      </c>
      <c r="AA38" s="231">
        <f>'UBS Jardim Jaqueline'!AA13</f>
        <v>0</v>
      </c>
      <c r="AB38" s="233">
        <f>'UBS Jardim Jaqueline'!AB13</f>
        <v>0</v>
      </c>
      <c r="AC38" s="231">
        <f>'UBS Jardim Jaqueline'!AC13</f>
        <v>0</v>
      </c>
      <c r="AD38" s="233">
        <f>'UBS Jardim Jaqueline'!AD13</f>
        <v>0</v>
      </c>
      <c r="AE38" s="231">
        <f>'UBS Jardim Jaqueline'!AE13</f>
        <v>0</v>
      </c>
      <c r="AF38" s="233">
        <f>'UBS Jardim Jaqueline'!AF13</f>
        <v>0</v>
      </c>
      <c r="AG38" s="375">
        <f>'UBS Jardim Jaqueline'!AG13</f>
        <v>0</v>
      </c>
      <c r="AH38" s="277">
        <f>'UBS Jardim Jaqueline'!AH13</f>
        <v>0</v>
      </c>
    </row>
    <row r="40" spans="1:34" ht="15.75" x14ac:dyDescent="0.25">
      <c r="A40" s="997" t="s">
        <v>410</v>
      </c>
      <c r="B40" s="998"/>
      <c r="C40" s="998"/>
      <c r="D40" s="998"/>
      <c r="E40" s="998"/>
      <c r="F40" s="998"/>
      <c r="G40" s="998"/>
      <c r="H40" s="998"/>
      <c r="I40" s="998"/>
      <c r="J40" s="998"/>
      <c r="K40" s="998"/>
      <c r="L40" s="998"/>
      <c r="M40" s="998"/>
      <c r="N40" s="998"/>
      <c r="O40" s="998"/>
      <c r="P40" s="998"/>
      <c r="Q40" s="998"/>
      <c r="R40" s="998"/>
      <c r="S40" s="998"/>
      <c r="T40" s="998"/>
      <c r="U40" s="998"/>
      <c r="V40" s="998"/>
      <c r="W40" s="998"/>
      <c r="X40" s="998"/>
      <c r="Y40" s="998"/>
      <c r="Z40" s="998"/>
      <c r="AA40" s="998"/>
      <c r="AB40" s="998"/>
      <c r="AC40" s="998"/>
      <c r="AD40" s="998"/>
      <c r="AE40" s="998"/>
      <c r="AF40" s="998"/>
      <c r="AG40" s="998"/>
      <c r="AH40" s="998"/>
    </row>
    <row r="41" spans="1:34" ht="24.75" thickBot="1" x14ac:dyDescent="0.3">
      <c r="A41" s="302" t="s">
        <v>8</v>
      </c>
      <c r="B41" s="303" t="s">
        <v>9</v>
      </c>
      <c r="C41" s="43" t="str">
        <f t="shared" ref="C41:AH41" si="2">C25</f>
        <v>JAN</v>
      </c>
      <c r="D41" s="44" t="str">
        <f t="shared" si="2"/>
        <v>%</v>
      </c>
      <c r="E41" s="43" t="str">
        <f t="shared" si="2"/>
        <v>FEV</v>
      </c>
      <c r="F41" s="44" t="str">
        <f t="shared" si="2"/>
        <v>%</v>
      </c>
      <c r="G41" s="43" t="str">
        <f t="shared" si="2"/>
        <v>MAR</v>
      </c>
      <c r="H41" s="44" t="str">
        <f t="shared" si="2"/>
        <v>%</v>
      </c>
      <c r="I41" s="45" t="str">
        <f t="shared" si="2"/>
        <v>Trimestre</v>
      </c>
      <c r="J41" s="45" t="str">
        <f t="shared" si="2"/>
        <v>%</v>
      </c>
      <c r="K41" s="43" t="str">
        <f t="shared" si="2"/>
        <v>ABR</v>
      </c>
      <c r="L41" s="44" t="str">
        <f t="shared" si="2"/>
        <v>%</v>
      </c>
      <c r="M41" s="43" t="str">
        <f t="shared" si="2"/>
        <v>MAI</v>
      </c>
      <c r="N41" s="44" t="str">
        <f t="shared" si="2"/>
        <v>%</v>
      </c>
      <c r="O41" s="43" t="str">
        <f t="shared" si="2"/>
        <v>JUN</v>
      </c>
      <c r="P41" s="44" t="str">
        <f t="shared" si="2"/>
        <v>%</v>
      </c>
      <c r="Q41" s="45" t="str">
        <f t="shared" si="2"/>
        <v>Trimestre</v>
      </c>
      <c r="R41" s="45" t="str">
        <f t="shared" si="2"/>
        <v>%</v>
      </c>
      <c r="S41" s="43" t="str">
        <f t="shared" si="2"/>
        <v>JUL</v>
      </c>
      <c r="T41" s="44" t="str">
        <f t="shared" si="2"/>
        <v>%</v>
      </c>
      <c r="U41" s="43" t="str">
        <f t="shared" si="2"/>
        <v>AGO</v>
      </c>
      <c r="V41" s="44" t="str">
        <f t="shared" si="2"/>
        <v>%</v>
      </c>
      <c r="W41" s="43" t="str">
        <f t="shared" si="2"/>
        <v>SET</v>
      </c>
      <c r="X41" s="44" t="str">
        <f t="shared" si="2"/>
        <v>%</v>
      </c>
      <c r="Y41" s="45" t="str">
        <f t="shared" si="2"/>
        <v>Trimestre</v>
      </c>
      <c r="Z41" s="45" t="str">
        <f t="shared" si="2"/>
        <v>%</v>
      </c>
      <c r="AA41" s="43" t="str">
        <f t="shared" si="2"/>
        <v>OUT</v>
      </c>
      <c r="AB41" s="44" t="str">
        <f t="shared" si="2"/>
        <v>%</v>
      </c>
      <c r="AC41" s="43" t="str">
        <f t="shared" si="2"/>
        <v>NOV</v>
      </c>
      <c r="AD41" s="44" t="str">
        <f t="shared" si="2"/>
        <v>%</v>
      </c>
      <c r="AE41" s="43" t="str">
        <f t="shared" si="2"/>
        <v>DEZ</v>
      </c>
      <c r="AF41" s="44" t="str">
        <f t="shared" si="2"/>
        <v>%</v>
      </c>
      <c r="AG41" s="45" t="str">
        <f t="shared" si="2"/>
        <v>Trimestre</v>
      </c>
      <c r="AH41" s="45" t="str">
        <f t="shared" si="2"/>
        <v>%</v>
      </c>
    </row>
    <row r="42" spans="1:34" ht="15.75" thickTop="1" x14ac:dyDescent="0.25">
      <c r="A42" s="304" t="str">
        <f>'UBS E NASF Malta Cardoso'!A7</f>
        <v>ACS</v>
      </c>
      <c r="B42" s="293">
        <f>'UBS E NASF Malta Cardoso'!B7</f>
        <v>3600</v>
      </c>
      <c r="C42" s="294">
        <f>'UBS E NASF Malta Cardoso'!C7</f>
        <v>3059</v>
      </c>
      <c r="D42" s="3">
        <f>'UBS E NASF Malta Cardoso'!D7</f>
        <v>0.84972222222222227</v>
      </c>
      <c r="E42" s="295">
        <f>'UBS E NASF Malta Cardoso'!E7</f>
        <v>3301</v>
      </c>
      <c r="F42" s="3">
        <f>'UBS E NASF Malta Cardoso'!F7</f>
        <v>0.91694444444444445</v>
      </c>
      <c r="G42" s="295">
        <f>'UBS E NASF Malta Cardoso'!G7</f>
        <v>2977</v>
      </c>
      <c r="H42" s="3">
        <f>'UBS E NASF Malta Cardoso'!H7</f>
        <v>0.82694444444444448</v>
      </c>
      <c r="I42" s="296">
        <f>'UBS E NASF Malta Cardoso'!I7</f>
        <v>9337</v>
      </c>
      <c r="J42" s="4">
        <f>'UBS E NASF Malta Cardoso'!J7</f>
        <v>0.86453703703703699</v>
      </c>
      <c r="K42" s="295">
        <f>'UBS E NASF Malta Cardoso'!K7</f>
        <v>3691</v>
      </c>
      <c r="L42" s="3">
        <f>'UBS E NASF Malta Cardoso'!L7</f>
        <v>1.0252777777777777</v>
      </c>
      <c r="M42" s="295">
        <f>'UBS E NASF Malta Cardoso'!M7</f>
        <v>3343</v>
      </c>
      <c r="N42" s="3">
        <f>'UBS E NASF Malta Cardoso'!N7</f>
        <v>0.92861111111111116</v>
      </c>
      <c r="O42" s="295">
        <f>'UBS E NASF Malta Cardoso'!O7</f>
        <v>2730</v>
      </c>
      <c r="P42" s="3">
        <f>'UBS E NASF Malta Cardoso'!P7</f>
        <v>0.7583333333333333</v>
      </c>
      <c r="Q42" s="296">
        <f>'UBS E NASF Malta Cardoso'!Q7</f>
        <v>9764</v>
      </c>
      <c r="R42" s="4">
        <f>'UBS E NASF Malta Cardoso'!R7</f>
        <v>0.90407407407407403</v>
      </c>
      <c r="S42" s="294">
        <f>'UBS E NASF Malta Cardoso'!S7</f>
        <v>0</v>
      </c>
      <c r="T42" s="3">
        <f>'UBS E NASF Malta Cardoso'!T7</f>
        <v>0</v>
      </c>
      <c r="U42" s="295">
        <f>'UBS E NASF Malta Cardoso'!U7</f>
        <v>0</v>
      </c>
      <c r="V42" s="3">
        <f>'UBS E NASF Malta Cardoso'!V7</f>
        <v>0</v>
      </c>
      <c r="W42" s="295">
        <f>'UBS E NASF Malta Cardoso'!W7</f>
        <v>0</v>
      </c>
      <c r="X42" s="3">
        <f>'UBS E NASF Malta Cardoso'!X7</f>
        <v>0</v>
      </c>
      <c r="Y42" s="296">
        <f>'UBS E NASF Malta Cardoso'!Y7</f>
        <v>0</v>
      </c>
      <c r="Z42" s="4">
        <f>'UBS E NASF Malta Cardoso'!Z7</f>
        <v>0</v>
      </c>
      <c r="AA42" s="295">
        <f>'UBS E NASF Malta Cardoso'!AA7</f>
        <v>0</v>
      </c>
      <c r="AB42" s="3">
        <f>'UBS E NASF Malta Cardoso'!AB7</f>
        <v>0</v>
      </c>
      <c r="AC42" s="295">
        <f>'UBS E NASF Malta Cardoso'!AC7</f>
        <v>0</v>
      </c>
      <c r="AD42" s="3">
        <f>'UBS E NASF Malta Cardoso'!AD7</f>
        <v>0</v>
      </c>
      <c r="AE42" s="295">
        <f>'UBS E NASF Malta Cardoso'!AE7</f>
        <v>0</v>
      </c>
      <c r="AF42" s="3">
        <f>'UBS E NASF Malta Cardoso'!AF7</f>
        <v>0</v>
      </c>
      <c r="AG42" s="296">
        <f>'UBS E NASF Malta Cardoso'!AG7</f>
        <v>0</v>
      </c>
      <c r="AH42" s="4">
        <f>'UBS E NASF Malta Cardoso'!AH7</f>
        <v>0</v>
      </c>
    </row>
    <row r="43" spans="1:34" x14ac:dyDescent="0.25">
      <c r="A43" s="304" t="str">
        <f>'UBS E NASF Malta Cardoso'!A8</f>
        <v>Médico Generalista</v>
      </c>
      <c r="B43" s="305">
        <f>'UBS E NASF Malta Cardoso'!B8</f>
        <v>1248</v>
      </c>
      <c r="C43" s="306">
        <f>'UBS E NASF Malta Cardoso'!C8</f>
        <v>1165</v>
      </c>
      <c r="D43" s="3">
        <f>'UBS E NASF Malta Cardoso'!D8</f>
        <v>0.93349358974358976</v>
      </c>
      <c r="E43" s="300">
        <f>'UBS E NASF Malta Cardoso'!E8</f>
        <v>1057</v>
      </c>
      <c r="F43" s="3">
        <f>'UBS E NASF Malta Cardoso'!F8</f>
        <v>0.84695512820512819</v>
      </c>
      <c r="G43" s="300">
        <f>'UBS E NASF Malta Cardoso'!G8</f>
        <v>1097</v>
      </c>
      <c r="H43" s="3">
        <f>'UBS E NASF Malta Cardoso'!H8</f>
        <v>0.87900641025641024</v>
      </c>
      <c r="I43" s="296">
        <f>'UBS E NASF Malta Cardoso'!I8</f>
        <v>3319</v>
      </c>
      <c r="J43" s="4">
        <f>'UBS E NASF Malta Cardoso'!J8</f>
        <v>0.88648504273504269</v>
      </c>
      <c r="K43" s="300">
        <f>'UBS E NASF Malta Cardoso'!K8</f>
        <v>1250</v>
      </c>
      <c r="L43" s="3">
        <f>'UBS E NASF Malta Cardoso'!L8</f>
        <v>1.0016025641025641</v>
      </c>
      <c r="M43" s="300">
        <f>'UBS E NASF Malta Cardoso'!M8</f>
        <v>1315</v>
      </c>
      <c r="N43" s="3">
        <f>'UBS E NASF Malta Cardoso'!N8</f>
        <v>1.0536858974358974</v>
      </c>
      <c r="O43" s="300">
        <f>'UBS E NASF Malta Cardoso'!O8</f>
        <v>1044</v>
      </c>
      <c r="P43" s="3">
        <f>'UBS E NASF Malta Cardoso'!P8</f>
        <v>0.83653846153846156</v>
      </c>
      <c r="Q43" s="296">
        <f>'UBS E NASF Malta Cardoso'!Q8</f>
        <v>3609</v>
      </c>
      <c r="R43" s="4">
        <f>'UBS E NASF Malta Cardoso'!R8</f>
        <v>0.96394230769230771</v>
      </c>
      <c r="S43" s="306">
        <f>'UBS E NASF Malta Cardoso'!S8</f>
        <v>0</v>
      </c>
      <c r="T43" s="3">
        <f>'UBS E NASF Malta Cardoso'!T8</f>
        <v>0</v>
      </c>
      <c r="U43" s="300">
        <f>'UBS E NASF Malta Cardoso'!U8</f>
        <v>0</v>
      </c>
      <c r="V43" s="3">
        <f>'UBS E NASF Malta Cardoso'!V8</f>
        <v>0</v>
      </c>
      <c r="W43" s="300">
        <f>'UBS E NASF Malta Cardoso'!W8</f>
        <v>0</v>
      </c>
      <c r="X43" s="3">
        <f>'UBS E NASF Malta Cardoso'!X8</f>
        <v>0</v>
      </c>
      <c r="Y43" s="296">
        <f>'UBS E NASF Malta Cardoso'!Y8</f>
        <v>0</v>
      </c>
      <c r="Z43" s="4">
        <f>'UBS E NASF Malta Cardoso'!Z8</f>
        <v>0</v>
      </c>
      <c r="AA43" s="300">
        <f>'UBS E NASF Malta Cardoso'!AA8</f>
        <v>0</v>
      </c>
      <c r="AB43" s="3">
        <f>'UBS E NASF Malta Cardoso'!AB8</f>
        <v>0</v>
      </c>
      <c r="AC43" s="300">
        <f>'UBS E NASF Malta Cardoso'!AC8</f>
        <v>0</v>
      </c>
      <c r="AD43" s="3">
        <f>'UBS E NASF Malta Cardoso'!AD8</f>
        <v>0</v>
      </c>
      <c r="AE43" s="300">
        <f>'UBS E NASF Malta Cardoso'!AE8</f>
        <v>0</v>
      </c>
      <c r="AF43" s="3">
        <f>'UBS E NASF Malta Cardoso'!AF8</f>
        <v>0</v>
      </c>
      <c r="AG43" s="296">
        <f>'UBS E NASF Malta Cardoso'!AG8</f>
        <v>0</v>
      </c>
      <c r="AH43" s="4">
        <f>'UBS E NASF Malta Cardoso'!AH8</f>
        <v>0</v>
      </c>
    </row>
    <row r="44" spans="1:34" x14ac:dyDescent="0.25">
      <c r="A44" s="304" t="str">
        <f>'UBS E NASF Malta Cardoso'!A9</f>
        <v>Enfermeiro - ESF</v>
      </c>
      <c r="B44" s="305">
        <f>'UBS E NASF Malta Cardoso'!B9</f>
        <v>468</v>
      </c>
      <c r="C44" s="306">
        <f>'UBS E NASF Malta Cardoso'!C9</f>
        <v>255</v>
      </c>
      <c r="D44" s="3">
        <f>'UBS E NASF Malta Cardoso'!D9</f>
        <v>0.54487179487179482</v>
      </c>
      <c r="E44" s="300">
        <f>'UBS E NASF Malta Cardoso'!E9</f>
        <v>365</v>
      </c>
      <c r="F44" s="3">
        <f>'UBS E NASF Malta Cardoso'!F9</f>
        <v>0.77991452991452992</v>
      </c>
      <c r="G44" s="300">
        <f>'UBS E NASF Malta Cardoso'!G9</f>
        <v>347</v>
      </c>
      <c r="H44" s="3">
        <f>'UBS E NASF Malta Cardoso'!H9</f>
        <v>0.74145299145299148</v>
      </c>
      <c r="I44" s="296">
        <f>'UBS E NASF Malta Cardoso'!I9</f>
        <v>967</v>
      </c>
      <c r="J44" s="4">
        <f>'UBS E NASF Malta Cardoso'!J9</f>
        <v>0.68874643874643871</v>
      </c>
      <c r="K44" s="300">
        <f>'UBS E NASF Malta Cardoso'!K9</f>
        <v>182</v>
      </c>
      <c r="L44" s="3">
        <f>'UBS E NASF Malta Cardoso'!L9</f>
        <v>0.3888888888888889</v>
      </c>
      <c r="M44" s="300">
        <f>'UBS E NASF Malta Cardoso'!M9</f>
        <v>378</v>
      </c>
      <c r="N44" s="3">
        <f>'UBS E NASF Malta Cardoso'!N9</f>
        <v>0.80769230769230771</v>
      </c>
      <c r="O44" s="300">
        <f>'UBS E NASF Malta Cardoso'!O9</f>
        <v>370</v>
      </c>
      <c r="P44" s="3">
        <f>'UBS E NASF Malta Cardoso'!P9</f>
        <v>0.79059829059829057</v>
      </c>
      <c r="Q44" s="296">
        <f>'UBS E NASF Malta Cardoso'!Q9</f>
        <v>930</v>
      </c>
      <c r="R44" s="4">
        <f>'UBS E NASF Malta Cardoso'!R9</f>
        <v>0.66239316239316237</v>
      </c>
      <c r="S44" s="306">
        <f>'UBS E NASF Malta Cardoso'!S9</f>
        <v>0</v>
      </c>
      <c r="T44" s="3">
        <f>'UBS E NASF Malta Cardoso'!T9</f>
        <v>0</v>
      </c>
      <c r="U44" s="300">
        <f>'UBS E NASF Malta Cardoso'!U9</f>
        <v>0</v>
      </c>
      <c r="V44" s="3">
        <f>'UBS E NASF Malta Cardoso'!V9</f>
        <v>0</v>
      </c>
      <c r="W44" s="300">
        <f>'UBS E NASF Malta Cardoso'!W9</f>
        <v>0</v>
      </c>
      <c r="X44" s="3">
        <f>'UBS E NASF Malta Cardoso'!X9</f>
        <v>0</v>
      </c>
      <c r="Y44" s="296">
        <f>'UBS E NASF Malta Cardoso'!Y9</f>
        <v>0</v>
      </c>
      <c r="Z44" s="4">
        <f>'UBS E NASF Malta Cardoso'!Z9</f>
        <v>0</v>
      </c>
      <c r="AA44" s="300">
        <f>'UBS E NASF Malta Cardoso'!AA9</f>
        <v>0</v>
      </c>
      <c r="AB44" s="3">
        <f>'UBS E NASF Malta Cardoso'!AB9</f>
        <v>0</v>
      </c>
      <c r="AC44" s="300">
        <f>'UBS E NASF Malta Cardoso'!AC9</f>
        <v>0</v>
      </c>
      <c r="AD44" s="3">
        <f>'UBS E NASF Malta Cardoso'!AD9</f>
        <v>0</v>
      </c>
      <c r="AE44" s="300">
        <f>'UBS E NASF Malta Cardoso'!AE9</f>
        <v>0</v>
      </c>
      <c r="AF44" s="3">
        <f>'UBS E NASF Malta Cardoso'!AF9</f>
        <v>0</v>
      </c>
      <c r="AG44" s="296">
        <f>'UBS E NASF Malta Cardoso'!AG9</f>
        <v>0</v>
      </c>
      <c r="AH44" s="4">
        <f>'UBS E NASF Malta Cardoso'!AH9</f>
        <v>0</v>
      </c>
    </row>
    <row r="45" spans="1:34" ht="24" x14ac:dyDescent="0.25">
      <c r="A45" s="364" t="str">
        <f>'UBS E NASF Malta Cardoso'!A10</f>
        <v>Cirurgião Dentista - ESB I (atendimento individual)</v>
      </c>
      <c r="B45" s="307">
        <f>'UBS E NASF Malta Cardoso'!B10</f>
        <v>192</v>
      </c>
      <c r="C45" s="308">
        <f>'UBS E NASF Malta Cardoso'!C10</f>
        <v>68</v>
      </c>
      <c r="D45" s="309">
        <f>'UBS E NASF Malta Cardoso'!D10</f>
        <v>0.35416666666666669</v>
      </c>
      <c r="E45" s="308">
        <f>'UBS E NASF Malta Cardoso'!E10</f>
        <v>81</v>
      </c>
      <c r="F45" s="309">
        <f>'UBS E NASF Malta Cardoso'!F10</f>
        <v>0.421875</v>
      </c>
      <c r="G45" s="308">
        <f>'UBS E NASF Malta Cardoso'!G10</f>
        <v>234</v>
      </c>
      <c r="H45" s="309">
        <f>'UBS E NASF Malta Cardoso'!H10</f>
        <v>1.21875</v>
      </c>
      <c r="I45" s="310">
        <f>'UBS E NASF Malta Cardoso'!I10</f>
        <v>383</v>
      </c>
      <c r="J45" s="311">
        <f>'UBS E NASF Malta Cardoso'!J10</f>
        <v>0.66493055555555558</v>
      </c>
      <c r="K45" s="308">
        <f>'UBS E NASF Malta Cardoso'!K10</f>
        <v>98</v>
      </c>
      <c r="L45" s="309">
        <f>'UBS E NASF Malta Cardoso'!L10</f>
        <v>0.51041666666666663</v>
      </c>
      <c r="M45" s="308">
        <f>'UBS E NASF Malta Cardoso'!M10</f>
        <v>0</v>
      </c>
      <c r="N45" s="309">
        <f>'UBS E NASF Malta Cardoso'!N10</f>
        <v>0</v>
      </c>
      <c r="O45" s="308">
        <f>'UBS E NASF Malta Cardoso'!O10</f>
        <v>0</v>
      </c>
      <c r="P45" s="309">
        <f>'UBS E NASF Malta Cardoso'!P10</f>
        <v>0</v>
      </c>
      <c r="Q45" s="310">
        <f>'UBS E NASF Malta Cardoso'!Q10</f>
        <v>98</v>
      </c>
      <c r="R45" s="311">
        <f>'UBS E NASF Malta Cardoso'!R10</f>
        <v>0.1701388888888889</v>
      </c>
      <c r="S45" s="308">
        <f>'UBS E NASF Malta Cardoso'!S10</f>
        <v>0</v>
      </c>
      <c r="T45" s="309">
        <f>'UBS E NASF Malta Cardoso'!T10</f>
        <v>0</v>
      </c>
      <c r="U45" s="308">
        <f>'UBS E NASF Malta Cardoso'!U10</f>
        <v>0</v>
      </c>
      <c r="V45" s="309">
        <f>'UBS E NASF Malta Cardoso'!V10</f>
        <v>0</v>
      </c>
      <c r="W45" s="308">
        <f>'UBS E NASF Malta Cardoso'!W10</f>
        <v>0</v>
      </c>
      <c r="X45" s="309">
        <f>'UBS E NASF Malta Cardoso'!X10</f>
        <v>0</v>
      </c>
      <c r="Y45" s="310">
        <f>'UBS E NASF Malta Cardoso'!Y10</f>
        <v>0</v>
      </c>
      <c r="Z45" s="311">
        <f>'UBS E NASF Malta Cardoso'!Z10</f>
        <v>0</v>
      </c>
      <c r="AA45" s="308">
        <f>'UBS E NASF Malta Cardoso'!AA10</f>
        <v>0</v>
      </c>
      <c r="AB45" s="309">
        <f>'UBS E NASF Malta Cardoso'!AB10</f>
        <v>0</v>
      </c>
      <c r="AC45" s="308">
        <f>'UBS E NASF Malta Cardoso'!AC10</f>
        <v>0</v>
      </c>
      <c r="AD45" s="309">
        <f>'UBS E NASF Malta Cardoso'!AD10</f>
        <v>0</v>
      </c>
      <c r="AE45" s="308">
        <f>'UBS E NASF Malta Cardoso'!AE10</f>
        <v>0</v>
      </c>
      <c r="AF45" s="309">
        <f>'UBS E NASF Malta Cardoso'!AF10</f>
        <v>0</v>
      </c>
      <c r="AG45" s="310">
        <f>'UBS E NASF Malta Cardoso'!AG10</f>
        <v>0</v>
      </c>
      <c r="AH45" s="311">
        <f>'UBS E NASF Malta Cardoso'!AH10</f>
        <v>0</v>
      </c>
    </row>
    <row r="46" spans="1:34" ht="24" x14ac:dyDescent="0.25">
      <c r="A46" s="364" t="str">
        <f>'UBS E NASF Malta Cardoso'!A11</f>
        <v>Cirurgião Dentista - ESB I (procedimento)</v>
      </c>
      <c r="B46" s="197">
        <f>'UBS E NASF Malta Cardoso'!B11</f>
        <v>672</v>
      </c>
      <c r="C46" s="537">
        <f>'UBS E NASF Malta Cardoso'!C11</f>
        <v>399</v>
      </c>
      <c r="D46" s="196">
        <f>'UBS E NASF Malta Cardoso'!D11</f>
        <v>0.59375</v>
      </c>
      <c r="E46" s="537">
        <f>'UBS E NASF Malta Cardoso'!E11</f>
        <v>351</v>
      </c>
      <c r="F46" s="196">
        <f>'UBS E NASF Malta Cardoso'!F11</f>
        <v>0.5223214285714286</v>
      </c>
      <c r="G46" s="537">
        <f>'UBS E NASF Malta Cardoso'!G11</f>
        <v>1199</v>
      </c>
      <c r="H46" s="196">
        <f>'UBS E NASF Malta Cardoso'!H11</f>
        <v>1.7842261904761905</v>
      </c>
      <c r="I46" s="539">
        <f>'UBS E NASF Malta Cardoso'!I11</f>
        <v>1949</v>
      </c>
      <c r="J46" s="199">
        <f>'UBS E NASF Malta Cardoso'!J11</f>
        <v>0.96676587301587302</v>
      </c>
      <c r="K46" s="537">
        <f>'UBS E NASF Malta Cardoso'!K11</f>
        <v>833</v>
      </c>
      <c r="L46" s="196">
        <f>'UBS E NASF Malta Cardoso'!L11</f>
        <v>1.2395833333333333</v>
      </c>
      <c r="M46" s="537">
        <f>'UBS E NASF Malta Cardoso'!M11</f>
        <v>0</v>
      </c>
      <c r="N46" s="196">
        <f>'UBS E NASF Malta Cardoso'!N11</f>
        <v>0</v>
      </c>
      <c r="O46" s="537">
        <f>'UBS E NASF Malta Cardoso'!O11</f>
        <v>0</v>
      </c>
      <c r="P46" s="196">
        <f>'UBS E NASF Malta Cardoso'!P11</f>
        <v>0</v>
      </c>
      <c r="Q46" s="539">
        <f>'UBS E NASF Malta Cardoso'!Q11</f>
        <v>833</v>
      </c>
      <c r="R46" s="199">
        <f>'UBS E NASF Malta Cardoso'!R11</f>
        <v>0.41319444444444442</v>
      </c>
      <c r="S46" s="537">
        <f>'UBS E NASF Malta Cardoso'!S11</f>
        <v>0</v>
      </c>
      <c r="T46" s="196">
        <f>'UBS E NASF Malta Cardoso'!T11</f>
        <v>0</v>
      </c>
      <c r="U46" s="537">
        <f>'UBS E NASF Malta Cardoso'!U11</f>
        <v>0</v>
      </c>
      <c r="V46" s="196">
        <f>'UBS E NASF Malta Cardoso'!V11</f>
        <v>0</v>
      </c>
      <c r="W46" s="537">
        <f>'UBS E NASF Malta Cardoso'!W11</f>
        <v>0</v>
      </c>
      <c r="X46" s="196">
        <f>'UBS E NASF Malta Cardoso'!X11</f>
        <v>0</v>
      </c>
      <c r="Y46" s="539">
        <f>'UBS E NASF Malta Cardoso'!Y11</f>
        <v>0</v>
      </c>
      <c r="Z46" s="199">
        <f>'UBS E NASF Malta Cardoso'!Z11</f>
        <v>0</v>
      </c>
      <c r="AA46" s="537">
        <f>'UBS E NASF Malta Cardoso'!AA11</f>
        <v>0</v>
      </c>
      <c r="AB46" s="196">
        <f>'UBS E NASF Malta Cardoso'!AB11</f>
        <v>0</v>
      </c>
      <c r="AC46" s="537">
        <f>'UBS E NASF Malta Cardoso'!AC11</f>
        <v>0</v>
      </c>
      <c r="AD46" s="196">
        <f>'UBS E NASF Malta Cardoso'!AD11</f>
        <v>0</v>
      </c>
      <c r="AE46" s="537">
        <f>'UBS E NASF Malta Cardoso'!AE11</f>
        <v>0</v>
      </c>
      <c r="AF46" s="196">
        <f>'UBS E NASF Malta Cardoso'!AF11</f>
        <v>0</v>
      </c>
      <c r="AG46" s="539">
        <f>'UBS E NASF Malta Cardoso'!AG11</f>
        <v>0</v>
      </c>
      <c r="AH46" s="199">
        <f>'UBS E NASF Malta Cardoso'!AH11</f>
        <v>0</v>
      </c>
    </row>
    <row r="47" spans="1:34" x14ac:dyDescent="0.25">
      <c r="A47" s="193" t="str">
        <f>'UBS E NASF Malta Cardoso'!A12</f>
        <v>Clínico Geral</v>
      </c>
      <c r="B47" s="197">
        <f>'UBS E NASF Malta Cardoso'!B12</f>
        <v>768</v>
      </c>
      <c r="C47" s="537">
        <f>'UBS E NASF Malta Cardoso'!C12</f>
        <v>766</v>
      </c>
      <c r="D47" s="196">
        <f>'UBS E NASF Malta Cardoso'!D12</f>
        <v>0.99739583333333337</v>
      </c>
      <c r="E47" s="537">
        <f>'UBS E NASF Malta Cardoso'!E12</f>
        <v>742</v>
      </c>
      <c r="F47" s="196">
        <f>'UBS E NASF Malta Cardoso'!F12</f>
        <v>0.96614583333333337</v>
      </c>
      <c r="G47" s="537">
        <f>'UBS E NASF Malta Cardoso'!G12</f>
        <v>496</v>
      </c>
      <c r="H47" s="196">
        <f>'UBS E NASF Malta Cardoso'!H12</f>
        <v>0.64583333333333337</v>
      </c>
      <c r="I47" s="539">
        <f>'UBS E NASF Malta Cardoso'!I12</f>
        <v>2004</v>
      </c>
      <c r="J47" s="199">
        <f>'UBS E NASF Malta Cardoso'!J12</f>
        <v>0.86979166666666663</v>
      </c>
      <c r="K47" s="537">
        <f>'UBS E NASF Malta Cardoso'!K12</f>
        <v>810</v>
      </c>
      <c r="L47" s="196">
        <f>'UBS E NASF Malta Cardoso'!L12</f>
        <v>1.0546875</v>
      </c>
      <c r="M47" s="537">
        <f>'UBS E NASF Malta Cardoso'!M12</f>
        <v>849</v>
      </c>
      <c r="N47" s="196">
        <f>'UBS E NASF Malta Cardoso'!N12</f>
        <v>1.10546875</v>
      </c>
      <c r="O47" s="537">
        <f>'UBS E NASF Malta Cardoso'!O12</f>
        <v>658</v>
      </c>
      <c r="P47" s="196">
        <f>'UBS E NASF Malta Cardoso'!P12</f>
        <v>0.85677083333333337</v>
      </c>
      <c r="Q47" s="539">
        <f>'UBS E NASF Malta Cardoso'!Q12</f>
        <v>2317</v>
      </c>
      <c r="R47" s="199">
        <f>'UBS E NASF Malta Cardoso'!R12</f>
        <v>1.0056423611111112</v>
      </c>
      <c r="S47" s="537">
        <f>'UBS E NASF Malta Cardoso'!S12</f>
        <v>0</v>
      </c>
      <c r="T47" s="196">
        <f>'UBS E NASF Malta Cardoso'!T12</f>
        <v>0</v>
      </c>
      <c r="U47" s="537">
        <f>'UBS E NASF Malta Cardoso'!U12</f>
        <v>0</v>
      </c>
      <c r="V47" s="196">
        <f>'UBS E NASF Malta Cardoso'!V12</f>
        <v>0</v>
      </c>
      <c r="W47" s="537">
        <f>'UBS E NASF Malta Cardoso'!W12</f>
        <v>0</v>
      </c>
      <c r="X47" s="196">
        <f>'UBS E NASF Malta Cardoso'!X12</f>
        <v>0</v>
      </c>
      <c r="Y47" s="539">
        <f>'UBS E NASF Malta Cardoso'!Y12</f>
        <v>0</v>
      </c>
      <c r="Z47" s="199">
        <f>'UBS E NASF Malta Cardoso'!Z12</f>
        <v>0</v>
      </c>
      <c r="AA47" s="537">
        <f>'UBS E NASF Malta Cardoso'!AA12</f>
        <v>0</v>
      </c>
      <c r="AB47" s="196">
        <f>'UBS E NASF Malta Cardoso'!AB12</f>
        <v>0</v>
      </c>
      <c r="AC47" s="537">
        <f>'UBS E NASF Malta Cardoso'!AC12</f>
        <v>0</v>
      </c>
      <c r="AD47" s="196">
        <f>'UBS E NASF Malta Cardoso'!AD12</f>
        <v>0</v>
      </c>
      <c r="AE47" s="537">
        <f>'UBS E NASF Malta Cardoso'!AE12</f>
        <v>0</v>
      </c>
      <c r="AF47" s="196">
        <f>'UBS E NASF Malta Cardoso'!AF12</f>
        <v>0</v>
      </c>
      <c r="AG47" s="539">
        <f>'UBS E NASF Malta Cardoso'!AG12</f>
        <v>0</v>
      </c>
      <c r="AH47" s="199">
        <f>'UBS E NASF Malta Cardoso'!AH12</f>
        <v>0</v>
      </c>
    </row>
    <row r="48" spans="1:34" x14ac:dyDescent="0.25">
      <c r="A48" s="193" t="str">
        <f>'UBS E NASF Malta Cardoso'!A13</f>
        <v>Tocoginecologia</v>
      </c>
      <c r="B48" s="197">
        <f>'UBS E NASF Malta Cardoso'!B13</f>
        <v>256</v>
      </c>
      <c r="C48" s="537">
        <f>'UBS E NASF Malta Cardoso'!C13</f>
        <v>0</v>
      </c>
      <c r="D48" s="196">
        <f>'UBS E NASF Malta Cardoso'!D13</f>
        <v>0</v>
      </c>
      <c r="E48" s="537">
        <f>'UBS E NASF Malta Cardoso'!E13</f>
        <v>0</v>
      </c>
      <c r="F48" s="196">
        <f>'UBS E NASF Malta Cardoso'!F13</f>
        <v>0</v>
      </c>
      <c r="G48" s="537">
        <f>'UBS E NASF Malta Cardoso'!G13</f>
        <v>25</v>
      </c>
      <c r="H48" s="196">
        <f>'UBS E NASF Malta Cardoso'!H13</f>
        <v>9.765625E-2</v>
      </c>
      <c r="I48" s="539">
        <f>'UBS E NASF Malta Cardoso'!I13</f>
        <v>25</v>
      </c>
      <c r="J48" s="199">
        <f>'UBS E NASF Malta Cardoso'!J13</f>
        <v>3.2552083333333336E-2</v>
      </c>
      <c r="K48" s="537">
        <f>'UBS E NASF Malta Cardoso'!K13</f>
        <v>199</v>
      </c>
      <c r="L48" s="196">
        <f>'UBS E NASF Malta Cardoso'!L13</f>
        <v>0.77734375</v>
      </c>
      <c r="M48" s="537">
        <f>'UBS E NASF Malta Cardoso'!M13</f>
        <v>179</v>
      </c>
      <c r="N48" s="196">
        <f>'UBS E NASF Malta Cardoso'!N13</f>
        <v>0.69921875</v>
      </c>
      <c r="O48" s="537">
        <f>'UBS E NASF Malta Cardoso'!O13</f>
        <v>153</v>
      </c>
      <c r="P48" s="196">
        <f>'UBS E NASF Malta Cardoso'!P13</f>
        <v>0.59765625</v>
      </c>
      <c r="Q48" s="539">
        <f>'UBS E NASF Malta Cardoso'!Q13</f>
        <v>531</v>
      </c>
      <c r="R48" s="199">
        <f>'UBS E NASF Malta Cardoso'!R13</f>
        <v>0.69140625</v>
      </c>
      <c r="S48" s="537">
        <f>'UBS E NASF Malta Cardoso'!S13</f>
        <v>0</v>
      </c>
      <c r="T48" s="196">
        <f>'UBS E NASF Malta Cardoso'!T13</f>
        <v>0</v>
      </c>
      <c r="U48" s="537">
        <f>'UBS E NASF Malta Cardoso'!U13</f>
        <v>0</v>
      </c>
      <c r="V48" s="196">
        <f>'UBS E NASF Malta Cardoso'!V13</f>
        <v>0</v>
      </c>
      <c r="W48" s="537">
        <f>'UBS E NASF Malta Cardoso'!W13</f>
        <v>0</v>
      </c>
      <c r="X48" s="196">
        <f>'UBS E NASF Malta Cardoso'!X13</f>
        <v>0</v>
      </c>
      <c r="Y48" s="539">
        <f>'UBS E NASF Malta Cardoso'!Y13</f>
        <v>0</v>
      </c>
      <c r="Z48" s="199">
        <f>'UBS E NASF Malta Cardoso'!Z13</f>
        <v>0</v>
      </c>
      <c r="AA48" s="537">
        <f>'UBS E NASF Malta Cardoso'!AA13</f>
        <v>0</v>
      </c>
      <c r="AB48" s="196">
        <f>'UBS E NASF Malta Cardoso'!AB13</f>
        <v>0</v>
      </c>
      <c r="AC48" s="537">
        <f>'UBS E NASF Malta Cardoso'!AC13</f>
        <v>0</v>
      </c>
      <c r="AD48" s="196">
        <f>'UBS E NASF Malta Cardoso'!AD13</f>
        <v>0</v>
      </c>
      <c r="AE48" s="537">
        <f>'UBS E NASF Malta Cardoso'!AE13</f>
        <v>0</v>
      </c>
      <c r="AF48" s="196">
        <f>'UBS E NASF Malta Cardoso'!AF13</f>
        <v>0</v>
      </c>
      <c r="AG48" s="539">
        <f>'UBS E NASF Malta Cardoso'!AG13</f>
        <v>0</v>
      </c>
      <c r="AH48" s="199">
        <f>'UBS E NASF Malta Cardoso'!AH13</f>
        <v>0</v>
      </c>
    </row>
    <row r="49" spans="1:34" ht="15.75" thickBot="1" x14ac:dyDescent="0.3">
      <c r="A49" s="312" t="str">
        <f>'UBS E NASF Malta Cardoso'!A15</f>
        <v>Pediatra</v>
      </c>
      <c r="B49" s="313">
        <f>'UBS E NASF Malta Cardoso'!B15</f>
        <v>512</v>
      </c>
      <c r="C49" s="314">
        <f>'UBS E NASF Malta Cardoso'!C15</f>
        <v>459</v>
      </c>
      <c r="D49" s="205">
        <f>'UBS E NASF Malta Cardoso'!D15</f>
        <v>0.896484375</v>
      </c>
      <c r="E49" s="314">
        <f>'UBS E NASF Malta Cardoso'!E15</f>
        <v>457</v>
      </c>
      <c r="F49" s="205">
        <f>'UBS E NASF Malta Cardoso'!F15</f>
        <v>0.892578125</v>
      </c>
      <c r="G49" s="314">
        <f>'UBS E NASF Malta Cardoso'!G15</f>
        <v>432</v>
      </c>
      <c r="H49" s="205">
        <f>'UBS E NASF Malta Cardoso'!H15</f>
        <v>0.84375</v>
      </c>
      <c r="I49" s="315">
        <f>'UBS E NASF Malta Cardoso'!I15</f>
        <v>1348</v>
      </c>
      <c r="J49" s="207">
        <f>'UBS E NASF Malta Cardoso'!J15</f>
        <v>0.87760416666666663</v>
      </c>
      <c r="K49" s="314">
        <f>'UBS E NASF Malta Cardoso'!K15</f>
        <v>442</v>
      </c>
      <c r="L49" s="205">
        <f>'UBS E NASF Malta Cardoso'!L15</f>
        <v>0.86328125</v>
      </c>
      <c r="M49" s="314">
        <f>'UBS E NASF Malta Cardoso'!M15</f>
        <v>523</v>
      </c>
      <c r="N49" s="205">
        <f>'UBS E NASF Malta Cardoso'!N15</f>
        <v>1.021484375</v>
      </c>
      <c r="O49" s="314">
        <f>'UBS E NASF Malta Cardoso'!O15</f>
        <v>338</v>
      </c>
      <c r="P49" s="205">
        <f>'UBS E NASF Malta Cardoso'!P15</f>
        <v>0.66015625</v>
      </c>
      <c r="Q49" s="315">
        <f>'UBS E NASF Malta Cardoso'!Q15</f>
        <v>1303</v>
      </c>
      <c r="R49" s="207">
        <f>'UBS E NASF Malta Cardoso'!R15</f>
        <v>0.84830729166666663</v>
      </c>
      <c r="S49" s="314">
        <f>'UBS E NASF Malta Cardoso'!S15</f>
        <v>0</v>
      </c>
      <c r="T49" s="205">
        <f>'UBS E NASF Malta Cardoso'!T15</f>
        <v>0</v>
      </c>
      <c r="U49" s="314">
        <f>'UBS E NASF Malta Cardoso'!U15</f>
        <v>0</v>
      </c>
      <c r="V49" s="205">
        <f>'UBS E NASF Malta Cardoso'!V15</f>
        <v>0</v>
      </c>
      <c r="W49" s="314">
        <f>'UBS E NASF Malta Cardoso'!W15</f>
        <v>0</v>
      </c>
      <c r="X49" s="205">
        <f>'UBS E NASF Malta Cardoso'!X15</f>
        <v>0</v>
      </c>
      <c r="Y49" s="315">
        <f>'UBS E NASF Malta Cardoso'!Y15</f>
        <v>0</v>
      </c>
      <c r="Z49" s="207">
        <f>'UBS E NASF Malta Cardoso'!Z15</f>
        <v>0</v>
      </c>
      <c r="AA49" s="314">
        <f>'UBS E NASF Malta Cardoso'!AA15</f>
        <v>0</v>
      </c>
      <c r="AB49" s="205">
        <f>'UBS E NASF Malta Cardoso'!AB15</f>
        <v>0</v>
      </c>
      <c r="AC49" s="314">
        <f>'UBS E NASF Malta Cardoso'!AC15</f>
        <v>0</v>
      </c>
      <c r="AD49" s="205">
        <f>'UBS E NASF Malta Cardoso'!AD15</f>
        <v>0</v>
      </c>
      <c r="AE49" s="314">
        <f>'UBS E NASF Malta Cardoso'!AE15</f>
        <v>0</v>
      </c>
      <c r="AF49" s="205">
        <f>'UBS E NASF Malta Cardoso'!AF15</f>
        <v>0</v>
      </c>
      <c r="AG49" s="315">
        <f>'UBS E NASF Malta Cardoso'!AG15</f>
        <v>0</v>
      </c>
      <c r="AH49" s="207">
        <f>'UBS E NASF Malta Cardoso'!AH15</f>
        <v>0</v>
      </c>
    </row>
    <row r="50" spans="1:34" ht="15.75" thickBot="1" x14ac:dyDescent="0.3">
      <c r="A50" s="31" t="str">
        <f>'UBS E NASF Malta Cardoso'!A18</f>
        <v>SOMA</v>
      </c>
      <c r="B50" s="33">
        <f>'UBS E NASF Malta Cardoso'!B18</f>
        <v>8708</v>
      </c>
      <c r="C50" s="35">
        <f>'UBS E NASF Malta Cardoso'!C18</f>
        <v>6875</v>
      </c>
      <c r="D50" s="37">
        <f>'UBS E NASF Malta Cardoso'!D18</f>
        <v>0.78950390445567298</v>
      </c>
      <c r="E50" s="35">
        <f>'UBS E NASF Malta Cardoso'!E18</f>
        <v>6354</v>
      </c>
      <c r="F50" s="37">
        <f>'UBS E NASF Malta Cardoso'!F18</f>
        <v>0.72967386311437754</v>
      </c>
      <c r="G50" s="35">
        <f>'UBS E NASF Malta Cardoso'!G18</f>
        <v>6974</v>
      </c>
      <c r="H50" s="37">
        <f>'UBS E NASF Malta Cardoso'!H18</f>
        <v>0.80087276067983459</v>
      </c>
      <c r="I50" s="301">
        <f>'UBS E NASF Malta Cardoso'!I18</f>
        <v>20203</v>
      </c>
      <c r="J50" s="38">
        <f>'UBS E NASF Malta Cardoso'!J18</f>
        <v>0.77335017608329504</v>
      </c>
      <c r="K50" s="35">
        <f>'UBS E NASF Malta Cardoso'!K18</f>
        <v>7505</v>
      </c>
      <c r="L50" s="37">
        <f>'UBS E NASF Malta Cardoso'!L18</f>
        <v>0.86185117133670186</v>
      </c>
      <c r="M50" s="35">
        <f>'UBS E NASF Malta Cardoso'!M18</f>
        <v>6587</v>
      </c>
      <c r="N50" s="37">
        <f>'UBS E NASF Malta Cardoso'!N18</f>
        <v>0.75643086816720262</v>
      </c>
      <c r="O50" s="35">
        <f>'UBS E NASF Malta Cardoso'!O18</f>
        <v>5293</v>
      </c>
      <c r="P50" s="37">
        <f>'UBS E NASF Malta Cardoso'!P18</f>
        <v>0.60783187873220024</v>
      </c>
      <c r="Q50" s="301">
        <f>'UBS E NASF Malta Cardoso'!Q18</f>
        <v>19385</v>
      </c>
      <c r="R50" s="228">
        <f>'UBS E NASF Malta Cardoso'!R18</f>
        <v>0.7420379727453682</v>
      </c>
      <c r="S50" s="35">
        <f>'UBS E NASF Malta Cardoso'!S18</f>
        <v>0</v>
      </c>
      <c r="T50" s="37">
        <f>'UBS E NASF Malta Cardoso'!T18</f>
        <v>0</v>
      </c>
      <c r="U50" s="35">
        <f>'UBS E NASF Malta Cardoso'!U18</f>
        <v>0</v>
      </c>
      <c r="V50" s="37">
        <f>'UBS E NASF Malta Cardoso'!V18</f>
        <v>0</v>
      </c>
      <c r="W50" s="35">
        <f>'UBS E NASF Malta Cardoso'!W18</f>
        <v>0</v>
      </c>
      <c r="X50" s="37">
        <f>'UBS E NASF Malta Cardoso'!X18</f>
        <v>0</v>
      </c>
      <c r="Y50" s="301">
        <f>'UBS E NASF Malta Cardoso'!Y18</f>
        <v>0</v>
      </c>
      <c r="Z50" s="38">
        <f>'UBS E NASF Malta Cardoso'!Z18</f>
        <v>0</v>
      </c>
      <c r="AA50" s="35">
        <f>'UBS E NASF Malta Cardoso'!AA18</f>
        <v>0</v>
      </c>
      <c r="AB50" s="37">
        <f>'UBS E NASF Malta Cardoso'!AB18</f>
        <v>0</v>
      </c>
      <c r="AC50" s="35">
        <f>'UBS E NASF Malta Cardoso'!AC18</f>
        <v>0</v>
      </c>
      <c r="AD50" s="37">
        <f>'UBS E NASF Malta Cardoso'!AD18</f>
        <v>0</v>
      </c>
      <c r="AE50" s="35">
        <f>'UBS E NASF Malta Cardoso'!AE18</f>
        <v>0</v>
      </c>
      <c r="AF50" s="37">
        <f>'UBS E NASF Malta Cardoso'!AF18</f>
        <v>0</v>
      </c>
      <c r="AG50" s="301">
        <f>'UBS E NASF Malta Cardoso'!AG18</f>
        <v>0</v>
      </c>
      <c r="AH50" s="228">
        <f>'UBS E NASF Malta Cardoso'!AH18</f>
        <v>0</v>
      </c>
    </row>
    <row r="52" spans="1:34" ht="15.75" x14ac:dyDescent="0.25">
      <c r="A52" s="950" t="s">
        <v>411</v>
      </c>
      <c r="B52" s="951"/>
      <c r="C52" s="951"/>
      <c r="D52" s="951"/>
      <c r="E52" s="951"/>
      <c r="F52" s="951"/>
      <c r="G52" s="951"/>
      <c r="H52" s="951"/>
      <c r="I52" s="951"/>
      <c r="J52" s="951"/>
      <c r="K52" s="951"/>
      <c r="L52" s="951"/>
      <c r="M52" s="951"/>
      <c r="N52" s="951"/>
      <c r="O52" s="951"/>
      <c r="P52" s="951"/>
      <c r="Q52" s="951"/>
      <c r="R52" s="951"/>
      <c r="S52" s="951"/>
      <c r="T52" s="951"/>
      <c r="U52" s="951"/>
      <c r="V52" s="951"/>
      <c r="W52" s="951"/>
      <c r="X52" s="951"/>
      <c r="Y52" s="951"/>
      <c r="Z52" s="951"/>
      <c r="AA52" s="951"/>
      <c r="AB52" s="951"/>
      <c r="AC52" s="951"/>
      <c r="AD52" s="951"/>
      <c r="AE52" s="951"/>
      <c r="AF52" s="951"/>
      <c r="AG52" s="951"/>
      <c r="AH52" s="951"/>
    </row>
    <row r="53" spans="1:34" ht="24.75" thickBot="1" x14ac:dyDescent="0.3">
      <c r="A53" s="40" t="s">
        <v>8</v>
      </c>
      <c r="B53" s="213" t="s">
        <v>9</v>
      </c>
      <c r="C53" s="201" t="str">
        <f t="shared" ref="C53:AH53" si="3">C25</f>
        <v>JAN</v>
      </c>
      <c r="D53" s="202" t="str">
        <f t="shared" si="3"/>
        <v>%</v>
      </c>
      <c r="E53" s="201" t="str">
        <f t="shared" si="3"/>
        <v>FEV</v>
      </c>
      <c r="F53" s="202" t="str">
        <f t="shared" si="3"/>
        <v>%</v>
      </c>
      <c r="G53" s="201" t="str">
        <f t="shared" si="3"/>
        <v>MAR</v>
      </c>
      <c r="H53" s="202" t="str">
        <f t="shared" si="3"/>
        <v>%</v>
      </c>
      <c r="I53" s="203" t="str">
        <f t="shared" si="3"/>
        <v>Trimestre</v>
      </c>
      <c r="J53" s="203" t="str">
        <f t="shared" si="3"/>
        <v>%</v>
      </c>
      <c r="K53" s="201" t="str">
        <f t="shared" si="3"/>
        <v>ABR</v>
      </c>
      <c r="L53" s="202" t="str">
        <f t="shared" si="3"/>
        <v>%</v>
      </c>
      <c r="M53" s="201" t="str">
        <f t="shared" si="3"/>
        <v>MAI</v>
      </c>
      <c r="N53" s="202" t="str">
        <f t="shared" si="3"/>
        <v>%</v>
      </c>
      <c r="O53" s="201" t="str">
        <f t="shared" si="3"/>
        <v>JUN</v>
      </c>
      <c r="P53" s="202" t="str">
        <f t="shared" si="3"/>
        <v>%</v>
      </c>
      <c r="Q53" s="203" t="str">
        <f t="shared" si="3"/>
        <v>Trimestre</v>
      </c>
      <c r="R53" s="203" t="str">
        <f t="shared" si="3"/>
        <v>%</v>
      </c>
      <c r="S53" s="201" t="str">
        <f t="shared" si="3"/>
        <v>JUL</v>
      </c>
      <c r="T53" s="202" t="str">
        <f t="shared" si="3"/>
        <v>%</v>
      </c>
      <c r="U53" s="201" t="str">
        <f t="shared" si="3"/>
        <v>AGO</v>
      </c>
      <c r="V53" s="202" t="str">
        <f t="shared" si="3"/>
        <v>%</v>
      </c>
      <c r="W53" s="201" t="str">
        <f t="shared" si="3"/>
        <v>SET</v>
      </c>
      <c r="X53" s="202" t="str">
        <f t="shared" si="3"/>
        <v>%</v>
      </c>
      <c r="Y53" s="203" t="str">
        <f t="shared" si="3"/>
        <v>Trimestre</v>
      </c>
      <c r="Z53" s="203" t="str">
        <f t="shared" si="3"/>
        <v>%</v>
      </c>
      <c r="AA53" s="201" t="str">
        <f t="shared" si="3"/>
        <v>OUT</v>
      </c>
      <c r="AB53" s="202" t="str">
        <f t="shared" si="3"/>
        <v>%</v>
      </c>
      <c r="AC53" s="201" t="str">
        <f t="shared" si="3"/>
        <v>NOV</v>
      </c>
      <c r="AD53" s="202" t="str">
        <f t="shared" si="3"/>
        <v>%</v>
      </c>
      <c r="AE53" s="201" t="str">
        <f t="shared" si="3"/>
        <v>DEZ</v>
      </c>
      <c r="AF53" s="202" t="str">
        <f t="shared" si="3"/>
        <v>%</v>
      </c>
      <c r="AG53" s="203" t="str">
        <f t="shared" si="3"/>
        <v>Trimestre</v>
      </c>
      <c r="AH53" s="203" t="str">
        <f t="shared" si="3"/>
        <v>%</v>
      </c>
    </row>
    <row r="54" spans="1:34" ht="15.75" thickTop="1" x14ac:dyDescent="0.25">
      <c r="A54" s="316" t="str">
        <f>'UBS Real Parque'!A7</f>
        <v>ACS</v>
      </c>
      <c r="B54" s="209">
        <f>'UBS Real Parque'!B7</f>
        <v>1200</v>
      </c>
      <c r="C54" s="537">
        <f>'UBS Real Parque'!C7</f>
        <v>956</v>
      </c>
      <c r="D54" s="196">
        <f>'UBS Real Parque'!D7</f>
        <v>0.79666666666666663</v>
      </c>
      <c r="E54" s="537">
        <f>'UBS Real Parque'!E7</f>
        <v>1010</v>
      </c>
      <c r="F54" s="196">
        <f>'UBS Real Parque'!F7</f>
        <v>0.84166666666666667</v>
      </c>
      <c r="G54" s="537">
        <f>'UBS Real Parque'!G7</f>
        <v>1027</v>
      </c>
      <c r="H54" s="196">
        <f>'UBS Real Parque'!H7</f>
        <v>0.85583333333333333</v>
      </c>
      <c r="I54" s="539">
        <f>'UBS Real Parque'!I7</f>
        <v>2993</v>
      </c>
      <c r="J54" s="199">
        <f>'UBS Real Parque'!J7</f>
        <v>0.83138888888888884</v>
      </c>
      <c r="K54" s="537">
        <f>'UBS Real Parque'!K7</f>
        <v>853</v>
      </c>
      <c r="L54" s="196">
        <f>'UBS Real Parque'!L7</f>
        <v>0.71083333333333332</v>
      </c>
      <c r="M54" s="537">
        <f>'UBS Real Parque'!M7</f>
        <v>1033</v>
      </c>
      <c r="N54" s="196">
        <f>'UBS Real Parque'!N7</f>
        <v>0.86083333333333334</v>
      </c>
      <c r="O54" s="537">
        <f>'UBS Real Parque'!O7</f>
        <v>1001</v>
      </c>
      <c r="P54" s="196">
        <f>'UBS Real Parque'!P7</f>
        <v>0.83416666666666661</v>
      </c>
      <c r="Q54" s="539">
        <f>'UBS Real Parque'!Q7</f>
        <v>2887</v>
      </c>
      <c r="R54" s="199">
        <f>'UBS Real Parque'!R7</f>
        <v>0.80194444444444446</v>
      </c>
      <c r="S54" s="537">
        <f>'UBS Real Parque'!S7</f>
        <v>0</v>
      </c>
      <c r="T54" s="196">
        <f>'UBS Real Parque'!T7</f>
        <v>0</v>
      </c>
      <c r="U54" s="537">
        <f>'UBS Real Parque'!U7</f>
        <v>0</v>
      </c>
      <c r="V54" s="196">
        <f>'UBS Real Parque'!V7</f>
        <v>0</v>
      </c>
      <c r="W54" s="537">
        <f>'UBS Real Parque'!W7</f>
        <v>0</v>
      </c>
      <c r="X54" s="196">
        <f>'UBS Real Parque'!X7</f>
        <v>0</v>
      </c>
      <c r="Y54" s="539">
        <f>'UBS Real Parque'!Y7</f>
        <v>0</v>
      </c>
      <c r="Z54" s="199">
        <f>'UBS Real Parque'!Z7</f>
        <v>0</v>
      </c>
      <c r="AA54" s="537">
        <f>'UBS Real Parque'!AA7</f>
        <v>0</v>
      </c>
      <c r="AB54" s="196">
        <f>'UBS Real Parque'!AB7</f>
        <v>0</v>
      </c>
      <c r="AC54" s="537">
        <f>'UBS Real Parque'!AC7</f>
        <v>0</v>
      </c>
      <c r="AD54" s="196">
        <f>'UBS Real Parque'!AD7</f>
        <v>0</v>
      </c>
      <c r="AE54" s="537">
        <f>'UBS Real Parque'!AE7</f>
        <v>0</v>
      </c>
      <c r="AF54" s="196">
        <f>'UBS Real Parque'!AF7</f>
        <v>0</v>
      </c>
      <c r="AG54" s="539">
        <f>'UBS Real Parque'!AG7</f>
        <v>0</v>
      </c>
      <c r="AH54" s="199">
        <f>'UBS Real Parque'!AH7</f>
        <v>0</v>
      </c>
    </row>
    <row r="55" spans="1:34" x14ac:dyDescent="0.25">
      <c r="A55" s="316" t="str">
        <f>'UBS Real Parque'!A8</f>
        <v>Médico Generalista</v>
      </c>
      <c r="B55" s="209">
        <f>'UBS Real Parque'!B8</f>
        <v>416</v>
      </c>
      <c r="C55" s="537">
        <f>'UBS Real Parque'!C8</f>
        <v>120</v>
      </c>
      <c r="D55" s="196">
        <f>'UBS Real Parque'!D8</f>
        <v>0.28846153846153844</v>
      </c>
      <c r="E55" s="537">
        <f>'UBS Real Parque'!E8</f>
        <v>455</v>
      </c>
      <c r="F55" s="196">
        <f>'UBS Real Parque'!F8</f>
        <v>1.09375</v>
      </c>
      <c r="G55" s="537">
        <f>'UBS Real Parque'!G8</f>
        <v>552</v>
      </c>
      <c r="H55" s="196">
        <f>'UBS Real Parque'!H8</f>
        <v>1.3269230769230769</v>
      </c>
      <c r="I55" s="539">
        <f>'UBS Real Parque'!I8</f>
        <v>1127</v>
      </c>
      <c r="J55" s="199">
        <f>'UBS Real Parque'!J8</f>
        <v>0.90304487179487181</v>
      </c>
      <c r="K55" s="537">
        <f>'UBS Real Parque'!K8</f>
        <v>466</v>
      </c>
      <c r="L55" s="196">
        <f>'UBS Real Parque'!L8</f>
        <v>1.1201923076923077</v>
      </c>
      <c r="M55" s="537">
        <f>'UBS Real Parque'!M8</f>
        <v>424</v>
      </c>
      <c r="N55" s="196">
        <f>'UBS Real Parque'!N8</f>
        <v>1.0192307692307692</v>
      </c>
      <c r="O55" s="537">
        <f>'UBS Real Parque'!O8</f>
        <v>283</v>
      </c>
      <c r="P55" s="196">
        <f>'UBS Real Parque'!P8</f>
        <v>0.68028846153846156</v>
      </c>
      <c r="Q55" s="539">
        <f>'UBS Real Parque'!Q8</f>
        <v>1173</v>
      </c>
      <c r="R55" s="199">
        <f>'UBS Real Parque'!R8</f>
        <v>0.93990384615384615</v>
      </c>
      <c r="S55" s="537">
        <f>'UBS Real Parque'!S8</f>
        <v>0</v>
      </c>
      <c r="T55" s="196">
        <f>'UBS Real Parque'!T8</f>
        <v>0</v>
      </c>
      <c r="U55" s="537">
        <f>'UBS Real Parque'!U8</f>
        <v>0</v>
      </c>
      <c r="V55" s="196">
        <f>'UBS Real Parque'!V8</f>
        <v>0</v>
      </c>
      <c r="W55" s="537">
        <f>'UBS Real Parque'!W8</f>
        <v>0</v>
      </c>
      <c r="X55" s="196">
        <f>'UBS Real Parque'!X8</f>
        <v>0</v>
      </c>
      <c r="Y55" s="539">
        <f>'UBS Real Parque'!Y8</f>
        <v>0</v>
      </c>
      <c r="Z55" s="199">
        <f>'UBS Real Parque'!Z8</f>
        <v>0</v>
      </c>
      <c r="AA55" s="537">
        <f>'UBS Real Parque'!AA8</f>
        <v>0</v>
      </c>
      <c r="AB55" s="196">
        <f>'UBS Real Parque'!AB8</f>
        <v>0</v>
      </c>
      <c r="AC55" s="537">
        <f>'UBS Real Parque'!AC8</f>
        <v>0</v>
      </c>
      <c r="AD55" s="196">
        <f>'UBS Real Parque'!AD8</f>
        <v>0</v>
      </c>
      <c r="AE55" s="537">
        <f>'UBS Real Parque'!AE8</f>
        <v>0</v>
      </c>
      <c r="AF55" s="196">
        <f>'UBS Real Parque'!AF8</f>
        <v>0</v>
      </c>
      <c r="AG55" s="539">
        <f>'UBS Real Parque'!AG8</f>
        <v>0</v>
      </c>
      <c r="AH55" s="199">
        <f>'UBS Real Parque'!AH8</f>
        <v>0</v>
      </c>
    </row>
    <row r="56" spans="1:34" x14ac:dyDescent="0.25">
      <c r="A56" s="366" t="str">
        <f>'UBS Real Parque'!A9</f>
        <v>Enfermeiro - ESF</v>
      </c>
      <c r="B56" s="209">
        <f>'UBS Real Parque'!B9</f>
        <v>156</v>
      </c>
      <c r="C56" s="537">
        <f>'UBS Real Parque'!C9</f>
        <v>142</v>
      </c>
      <c r="D56" s="196">
        <f>'UBS Real Parque'!D9</f>
        <v>0.91025641025641024</v>
      </c>
      <c r="E56" s="537">
        <f>'UBS Real Parque'!E9</f>
        <v>21</v>
      </c>
      <c r="F56" s="196">
        <f>'UBS Real Parque'!F9</f>
        <v>0.13461538461538461</v>
      </c>
      <c r="G56" s="537">
        <f>'UBS Real Parque'!G9</f>
        <v>154</v>
      </c>
      <c r="H56" s="196">
        <f>'UBS Real Parque'!H9</f>
        <v>0.98717948717948723</v>
      </c>
      <c r="I56" s="539">
        <f>'UBS Real Parque'!I9</f>
        <v>317</v>
      </c>
      <c r="J56" s="199">
        <f>'UBS Real Parque'!J9</f>
        <v>0.67735042735042739</v>
      </c>
      <c r="K56" s="537">
        <f>'UBS Real Parque'!K9</f>
        <v>240</v>
      </c>
      <c r="L56" s="196">
        <f>'UBS Real Parque'!L9</f>
        <v>1.5384615384615385</v>
      </c>
      <c r="M56" s="537">
        <f>'UBS Real Parque'!M9</f>
        <v>246</v>
      </c>
      <c r="N56" s="196">
        <f>'UBS Real Parque'!N9</f>
        <v>1.5769230769230769</v>
      </c>
      <c r="O56" s="537">
        <f>'UBS Real Parque'!O9</f>
        <v>155</v>
      </c>
      <c r="P56" s="196">
        <f>'UBS Real Parque'!P9</f>
        <v>0.99358974358974361</v>
      </c>
      <c r="Q56" s="539">
        <f>'UBS Real Parque'!Q9</f>
        <v>641</v>
      </c>
      <c r="R56" s="199">
        <f>'UBS Real Parque'!R9</f>
        <v>1.3696581196581197</v>
      </c>
      <c r="S56" s="537">
        <f>'UBS Real Parque'!S9</f>
        <v>0</v>
      </c>
      <c r="T56" s="196">
        <f>'UBS Real Parque'!T9</f>
        <v>0</v>
      </c>
      <c r="U56" s="537">
        <f>'UBS Real Parque'!U9</f>
        <v>0</v>
      </c>
      <c r="V56" s="196">
        <f>'UBS Real Parque'!V9</f>
        <v>0</v>
      </c>
      <c r="W56" s="537">
        <f>'UBS Real Parque'!W9</f>
        <v>0</v>
      </c>
      <c r="X56" s="196">
        <f>'UBS Real Parque'!X9</f>
        <v>0</v>
      </c>
      <c r="Y56" s="539">
        <f>'UBS Real Parque'!Y9</f>
        <v>0</v>
      </c>
      <c r="Z56" s="199">
        <f>'UBS Real Parque'!Z9</f>
        <v>0</v>
      </c>
      <c r="AA56" s="537">
        <f>'UBS Real Parque'!AA9</f>
        <v>0</v>
      </c>
      <c r="AB56" s="196">
        <f>'UBS Real Parque'!AB9</f>
        <v>0</v>
      </c>
      <c r="AC56" s="537">
        <f>'UBS Real Parque'!AC9</f>
        <v>0</v>
      </c>
      <c r="AD56" s="196">
        <f>'UBS Real Parque'!AD9</f>
        <v>0</v>
      </c>
      <c r="AE56" s="537">
        <f>'UBS Real Parque'!AE9</f>
        <v>0</v>
      </c>
      <c r="AF56" s="196">
        <f>'UBS Real Parque'!AF9</f>
        <v>0</v>
      </c>
      <c r="AG56" s="539">
        <f>'UBS Real Parque'!AG9</f>
        <v>0</v>
      </c>
      <c r="AH56" s="199">
        <f>'UBS Real Parque'!AH9</f>
        <v>0</v>
      </c>
    </row>
    <row r="57" spans="1:34" ht="24" x14ac:dyDescent="0.25">
      <c r="A57" s="267" t="str">
        <f>'UBS Real Parque'!A10</f>
        <v>Cirurgião Dentista (atendimento individual)</v>
      </c>
      <c r="B57" s="209">
        <f>'UBS Real Parque'!B10</f>
        <v>288</v>
      </c>
      <c r="C57" s="537">
        <f>'UBS Real Parque'!C10</f>
        <v>397</v>
      </c>
      <c r="D57" s="196">
        <f>'UBS Real Parque'!D10</f>
        <v>1.3784722222222223</v>
      </c>
      <c r="E57" s="537">
        <f>'UBS Real Parque'!E10</f>
        <v>558</v>
      </c>
      <c r="F57" s="196">
        <f>'UBS Real Parque'!F10</f>
        <v>1.9375</v>
      </c>
      <c r="G57" s="537">
        <f>'UBS Real Parque'!G10</f>
        <v>522</v>
      </c>
      <c r="H57" s="196">
        <f>'UBS Real Parque'!H10</f>
        <v>1.8125</v>
      </c>
      <c r="I57" s="315">
        <f>'UBS Real Parque'!I10</f>
        <v>1477</v>
      </c>
      <c r="J57" s="207">
        <f>'UBS Real Parque'!J10</f>
        <v>1.7094907407407407</v>
      </c>
      <c r="K57" s="537">
        <f>'UBS Real Parque'!K10</f>
        <v>382</v>
      </c>
      <c r="L57" s="196">
        <f>'UBS Real Parque'!L10</f>
        <v>1.3263888888888888</v>
      </c>
      <c r="M57" s="537">
        <f>'UBS Real Parque'!M10</f>
        <v>388</v>
      </c>
      <c r="N57" s="196">
        <f>'UBS Real Parque'!N10</f>
        <v>1.3472222222222223</v>
      </c>
      <c r="O57" s="537">
        <f>'UBS Real Parque'!O10</f>
        <v>440</v>
      </c>
      <c r="P57" s="196">
        <f>'UBS Real Parque'!P10</f>
        <v>1.5277777777777777</v>
      </c>
      <c r="Q57" s="315">
        <f>'UBS Real Parque'!Q10</f>
        <v>1210</v>
      </c>
      <c r="R57" s="207">
        <f>'UBS Real Parque'!R10</f>
        <v>1.400462962962963</v>
      </c>
      <c r="S57" s="537">
        <f>'UBS Real Parque'!S10</f>
        <v>0</v>
      </c>
      <c r="T57" s="196">
        <f>'UBS Real Parque'!T10</f>
        <v>0</v>
      </c>
      <c r="U57" s="537">
        <f>'UBS Real Parque'!U10</f>
        <v>0</v>
      </c>
      <c r="V57" s="196">
        <f>'UBS Real Parque'!V10</f>
        <v>0</v>
      </c>
      <c r="W57" s="537">
        <f>'UBS Real Parque'!W10</f>
        <v>0</v>
      </c>
      <c r="X57" s="196">
        <f>'UBS Real Parque'!X10</f>
        <v>0</v>
      </c>
      <c r="Y57" s="315">
        <f>'UBS Real Parque'!Y10</f>
        <v>0</v>
      </c>
      <c r="Z57" s="207">
        <f>'UBS Real Parque'!Z10</f>
        <v>0</v>
      </c>
      <c r="AA57" s="537">
        <f>'UBS Real Parque'!AA10</f>
        <v>0</v>
      </c>
      <c r="AB57" s="196">
        <f>'UBS Real Parque'!AB10</f>
        <v>0</v>
      </c>
      <c r="AC57" s="537">
        <f>'UBS Real Parque'!AC10</f>
        <v>0</v>
      </c>
      <c r="AD57" s="196">
        <f>'UBS Real Parque'!AD10</f>
        <v>0</v>
      </c>
      <c r="AE57" s="537">
        <f>'UBS Real Parque'!AE10</f>
        <v>0</v>
      </c>
      <c r="AF57" s="196">
        <f>'UBS Real Parque'!AF10</f>
        <v>0</v>
      </c>
      <c r="AG57" s="315">
        <f>'UBS Real Parque'!AG10</f>
        <v>0</v>
      </c>
      <c r="AH57" s="207">
        <f>'UBS Real Parque'!AH10</f>
        <v>0</v>
      </c>
    </row>
    <row r="58" spans="1:34" ht="24" x14ac:dyDescent="0.25">
      <c r="A58" s="267" t="str">
        <f>'UBS Real Parque'!A11</f>
        <v>Cirurgião Dentista (procedimento)</v>
      </c>
      <c r="B58" s="209">
        <f>'UBS Real Parque'!B11</f>
        <v>1008</v>
      </c>
      <c r="C58" s="537">
        <f>'UBS Real Parque'!C11</f>
        <v>1079</v>
      </c>
      <c r="D58" s="196">
        <f>'UBS Real Parque'!D11</f>
        <v>1.0704365079365079</v>
      </c>
      <c r="E58" s="537">
        <f>'UBS Real Parque'!E11</f>
        <v>1221</v>
      </c>
      <c r="F58" s="196">
        <f>'UBS Real Parque'!F11</f>
        <v>1.2113095238095237</v>
      </c>
      <c r="G58" s="537">
        <f>'UBS Real Parque'!G11</f>
        <v>947</v>
      </c>
      <c r="H58" s="196">
        <f>'UBS Real Parque'!H11</f>
        <v>0.93948412698412698</v>
      </c>
      <c r="I58" s="315">
        <f>'UBS Real Parque'!I11</f>
        <v>3247</v>
      </c>
      <c r="J58" s="207">
        <f>'UBS Real Parque'!J11</f>
        <v>1.0737433862433863</v>
      </c>
      <c r="K58" s="537">
        <f>'UBS Real Parque'!K11</f>
        <v>766</v>
      </c>
      <c r="L58" s="196">
        <f>'UBS Real Parque'!L11</f>
        <v>0.75992063492063489</v>
      </c>
      <c r="M58" s="537">
        <f>'UBS Real Parque'!M11</f>
        <v>670</v>
      </c>
      <c r="N58" s="196">
        <f>'UBS Real Parque'!N11</f>
        <v>0.66468253968253965</v>
      </c>
      <c r="O58" s="537">
        <f>'UBS Real Parque'!O11</f>
        <v>730</v>
      </c>
      <c r="P58" s="196">
        <f>'UBS Real Parque'!P11</f>
        <v>0.72420634920634919</v>
      </c>
      <c r="Q58" s="315">
        <f>'UBS Real Parque'!Q11</f>
        <v>2166</v>
      </c>
      <c r="R58" s="207">
        <f>'UBS Real Parque'!R11</f>
        <v>0.71626984126984128</v>
      </c>
      <c r="S58" s="537">
        <f>'UBS Real Parque'!S11</f>
        <v>0</v>
      </c>
      <c r="T58" s="196">
        <f>'UBS Real Parque'!T11</f>
        <v>0</v>
      </c>
      <c r="U58" s="537">
        <f>'UBS Real Parque'!U11</f>
        <v>0</v>
      </c>
      <c r="V58" s="196">
        <f>'UBS Real Parque'!V11</f>
        <v>0</v>
      </c>
      <c r="W58" s="537">
        <f>'UBS Real Parque'!W11</f>
        <v>0</v>
      </c>
      <c r="X58" s="196">
        <f>'UBS Real Parque'!X11</f>
        <v>0</v>
      </c>
      <c r="Y58" s="315">
        <f>'UBS Real Parque'!Y11</f>
        <v>0</v>
      </c>
      <c r="Z58" s="207">
        <f>'UBS Real Parque'!Z11</f>
        <v>0</v>
      </c>
      <c r="AA58" s="537">
        <f>'UBS Real Parque'!AA11</f>
        <v>0</v>
      </c>
      <c r="AB58" s="196">
        <f>'UBS Real Parque'!AB11</f>
        <v>0</v>
      </c>
      <c r="AC58" s="537">
        <f>'UBS Real Parque'!AC11</f>
        <v>0</v>
      </c>
      <c r="AD58" s="196">
        <f>'UBS Real Parque'!AD11</f>
        <v>0</v>
      </c>
      <c r="AE58" s="537">
        <f>'UBS Real Parque'!AE11</f>
        <v>0</v>
      </c>
      <c r="AF58" s="196">
        <f>'UBS Real Parque'!AF11</f>
        <v>0</v>
      </c>
      <c r="AG58" s="315">
        <f>'UBS Real Parque'!AG11</f>
        <v>0</v>
      </c>
      <c r="AH58" s="207">
        <f>'UBS Real Parque'!AH11</f>
        <v>0</v>
      </c>
    </row>
    <row r="59" spans="1:34" x14ac:dyDescent="0.25">
      <c r="A59" s="193" t="str">
        <f>'UBS Real Parque'!A12</f>
        <v>Clínico Geral (consulta)</v>
      </c>
      <c r="B59" s="209">
        <f>'UBS Real Parque'!B12</f>
        <v>512</v>
      </c>
      <c r="C59" s="537">
        <f>'UBS Real Parque'!C12</f>
        <v>513</v>
      </c>
      <c r="D59" s="196">
        <f>'UBS Real Parque'!D12</f>
        <v>1.001953125</v>
      </c>
      <c r="E59" s="537">
        <f>'UBS Real Parque'!E12</f>
        <v>436</v>
      </c>
      <c r="F59" s="196">
        <f>'UBS Real Parque'!F12</f>
        <v>0.8515625</v>
      </c>
      <c r="G59" s="537">
        <f>'UBS Real Parque'!G12</f>
        <v>392</v>
      </c>
      <c r="H59" s="196">
        <f>'UBS Real Parque'!H12</f>
        <v>0.765625</v>
      </c>
      <c r="I59" s="315">
        <f>'UBS Real Parque'!I12</f>
        <v>1341</v>
      </c>
      <c r="J59" s="207">
        <f>'UBS Real Parque'!J12</f>
        <v>0.873046875</v>
      </c>
      <c r="K59" s="537">
        <f>'UBS Real Parque'!K12</f>
        <v>546</v>
      </c>
      <c r="L59" s="196">
        <f>'UBS Real Parque'!L12</f>
        <v>1.06640625</v>
      </c>
      <c r="M59" s="537">
        <f>'UBS Real Parque'!M12</f>
        <v>422</v>
      </c>
      <c r="N59" s="196">
        <f>'UBS Real Parque'!N12</f>
        <v>0.82421875</v>
      </c>
      <c r="O59" s="537">
        <f>'UBS Real Parque'!O12</f>
        <v>399</v>
      </c>
      <c r="P59" s="196">
        <f>'UBS Real Parque'!P12</f>
        <v>0.779296875</v>
      </c>
      <c r="Q59" s="315">
        <f>'UBS Real Parque'!Q12</f>
        <v>1367</v>
      </c>
      <c r="R59" s="207">
        <f>'UBS Real Parque'!R12</f>
        <v>0.88997395833333337</v>
      </c>
      <c r="S59" s="537">
        <f>'UBS Real Parque'!S12</f>
        <v>0</v>
      </c>
      <c r="T59" s="196">
        <f>'UBS Real Parque'!T12</f>
        <v>0</v>
      </c>
      <c r="U59" s="537">
        <f>'UBS Real Parque'!U12</f>
        <v>0</v>
      </c>
      <c r="V59" s="196">
        <f>'UBS Real Parque'!V12</f>
        <v>0</v>
      </c>
      <c r="W59" s="537">
        <f>'UBS Real Parque'!W12</f>
        <v>0</v>
      </c>
      <c r="X59" s="196">
        <f>'UBS Real Parque'!X12</f>
        <v>0</v>
      </c>
      <c r="Y59" s="315">
        <f>'UBS Real Parque'!Y12</f>
        <v>0</v>
      </c>
      <c r="Z59" s="207">
        <f>'UBS Real Parque'!Z12</f>
        <v>0</v>
      </c>
      <c r="AA59" s="537">
        <f>'UBS Real Parque'!AA12</f>
        <v>0</v>
      </c>
      <c r="AB59" s="196">
        <f>'UBS Real Parque'!AB12</f>
        <v>0</v>
      </c>
      <c r="AC59" s="537">
        <f>'UBS Real Parque'!AC12</f>
        <v>0</v>
      </c>
      <c r="AD59" s="196">
        <f>'UBS Real Parque'!AD12</f>
        <v>0</v>
      </c>
      <c r="AE59" s="537">
        <f>'UBS Real Parque'!AE12</f>
        <v>0</v>
      </c>
      <c r="AF59" s="196">
        <f>'UBS Real Parque'!AF12</f>
        <v>0</v>
      </c>
      <c r="AG59" s="315">
        <f>'UBS Real Parque'!AG12</f>
        <v>0</v>
      </c>
      <c r="AH59" s="207">
        <f>'UBS Real Parque'!AH12</f>
        <v>0</v>
      </c>
    </row>
    <row r="60" spans="1:34" x14ac:dyDescent="0.25">
      <c r="A60" s="193" t="str">
        <f>'UBS Real Parque'!A13</f>
        <v>Tocoginecologista (consulta)</v>
      </c>
      <c r="B60" s="209">
        <f>'UBS Real Parque'!B13</f>
        <v>256</v>
      </c>
      <c r="C60" s="537">
        <f>'UBS Real Parque'!C13</f>
        <v>336</v>
      </c>
      <c r="D60" s="196">
        <f>'UBS Real Parque'!D13</f>
        <v>1.3125</v>
      </c>
      <c r="E60" s="537">
        <f>'UBS Real Parque'!E13</f>
        <v>167</v>
      </c>
      <c r="F60" s="196">
        <f>'UBS Real Parque'!F13</f>
        <v>0.65234375</v>
      </c>
      <c r="G60" s="537">
        <f>'UBS Real Parque'!G13</f>
        <v>246</v>
      </c>
      <c r="H60" s="196">
        <f>'UBS Real Parque'!H13</f>
        <v>0.9609375</v>
      </c>
      <c r="I60" s="315">
        <f>'UBS Real Parque'!I13</f>
        <v>749</v>
      </c>
      <c r="J60" s="207">
        <f>'UBS Real Parque'!J13</f>
        <v>0.97526041666666663</v>
      </c>
      <c r="K60" s="537">
        <f>'UBS Real Parque'!K13</f>
        <v>317</v>
      </c>
      <c r="L60" s="196">
        <f>'UBS Real Parque'!L13</f>
        <v>1.23828125</v>
      </c>
      <c r="M60" s="537">
        <f>'UBS Real Parque'!M13</f>
        <v>323</v>
      </c>
      <c r="N60" s="196">
        <f>'UBS Real Parque'!N13</f>
        <v>1.26171875</v>
      </c>
      <c r="O60" s="537">
        <f>'UBS Real Parque'!O13</f>
        <v>238</v>
      </c>
      <c r="P60" s="196">
        <f>'UBS Real Parque'!P13</f>
        <v>0.9296875</v>
      </c>
      <c r="Q60" s="315">
        <f>'UBS Real Parque'!Q13</f>
        <v>878</v>
      </c>
      <c r="R60" s="207">
        <f>'UBS Real Parque'!R13</f>
        <v>1.1432291666666667</v>
      </c>
      <c r="S60" s="537">
        <f>'UBS Real Parque'!S13</f>
        <v>0</v>
      </c>
      <c r="T60" s="196">
        <f>'UBS Real Parque'!T13</f>
        <v>0</v>
      </c>
      <c r="U60" s="537">
        <f>'UBS Real Parque'!U13</f>
        <v>0</v>
      </c>
      <c r="V60" s="196">
        <f>'UBS Real Parque'!V13</f>
        <v>0</v>
      </c>
      <c r="W60" s="537">
        <f>'UBS Real Parque'!W13</f>
        <v>0</v>
      </c>
      <c r="X60" s="196">
        <f>'UBS Real Parque'!X13</f>
        <v>0</v>
      </c>
      <c r="Y60" s="315">
        <f>'UBS Real Parque'!Y13</f>
        <v>0</v>
      </c>
      <c r="Z60" s="207">
        <f>'UBS Real Parque'!Z13</f>
        <v>0</v>
      </c>
      <c r="AA60" s="537">
        <f>'UBS Real Parque'!AA13</f>
        <v>0</v>
      </c>
      <c r="AB60" s="196">
        <f>'UBS Real Parque'!AB13</f>
        <v>0</v>
      </c>
      <c r="AC60" s="537">
        <f>'UBS Real Parque'!AC13</f>
        <v>0</v>
      </c>
      <c r="AD60" s="196">
        <f>'UBS Real Parque'!AD13</f>
        <v>0</v>
      </c>
      <c r="AE60" s="537">
        <f>'UBS Real Parque'!AE13</f>
        <v>0</v>
      </c>
      <c r="AF60" s="196">
        <f>'UBS Real Parque'!AF13</f>
        <v>0</v>
      </c>
      <c r="AG60" s="315">
        <f>'UBS Real Parque'!AG13</f>
        <v>0</v>
      </c>
      <c r="AH60" s="207">
        <f>'UBS Real Parque'!AH13</f>
        <v>0</v>
      </c>
    </row>
    <row r="61" spans="1:34" x14ac:dyDescent="0.25">
      <c r="A61" s="193" t="str">
        <f>'UBS Real Parque'!A14</f>
        <v>Pediatra (consulta)</v>
      </c>
      <c r="B61" s="209">
        <f>'UBS Real Parque'!B14</f>
        <v>512</v>
      </c>
      <c r="C61" s="537">
        <f>'UBS Real Parque'!C14</f>
        <v>395</v>
      </c>
      <c r="D61" s="196">
        <f>'UBS Real Parque'!D14</f>
        <v>0.771484375</v>
      </c>
      <c r="E61" s="537">
        <f>'UBS Real Parque'!E14</f>
        <v>356</v>
      </c>
      <c r="F61" s="196">
        <f>'UBS Real Parque'!F14</f>
        <v>0.6953125</v>
      </c>
      <c r="G61" s="537">
        <f>'UBS Real Parque'!G14</f>
        <v>448</v>
      </c>
      <c r="H61" s="196">
        <f>'UBS Real Parque'!H14</f>
        <v>0.875</v>
      </c>
      <c r="I61" s="315">
        <f>'UBS Real Parque'!I14</f>
        <v>1199</v>
      </c>
      <c r="J61" s="207">
        <f>'UBS Real Parque'!J14</f>
        <v>0.78059895833333337</v>
      </c>
      <c r="K61" s="537">
        <f>'UBS Real Parque'!K14</f>
        <v>435</v>
      </c>
      <c r="L61" s="196">
        <f>'UBS Real Parque'!L14</f>
        <v>0.849609375</v>
      </c>
      <c r="M61" s="537">
        <f>'UBS Real Parque'!M14</f>
        <v>520</v>
      </c>
      <c r="N61" s="196">
        <f>'UBS Real Parque'!N14</f>
        <v>1.015625</v>
      </c>
      <c r="O61" s="537">
        <f>'UBS Real Parque'!O14</f>
        <v>323</v>
      </c>
      <c r="P61" s="196">
        <f>'UBS Real Parque'!P14</f>
        <v>0.630859375</v>
      </c>
      <c r="Q61" s="315">
        <f>'UBS Real Parque'!Q14</f>
        <v>1278</v>
      </c>
      <c r="R61" s="207">
        <f>'UBS Real Parque'!R14</f>
        <v>0.83203125</v>
      </c>
      <c r="S61" s="537">
        <f>'UBS Real Parque'!S14</f>
        <v>0</v>
      </c>
      <c r="T61" s="196">
        <f>'UBS Real Parque'!T14</f>
        <v>0</v>
      </c>
      <c r="U61" s="537">
        <f>'UBS Real Parque'!U14</f>
        <v>0</v>
      </c>
      <c r="V61" s="196">
        <f>'UBS Real Parque'!V14</f>
        <v>0</v>
      </c>
      <c r="W61" s="537">
        <f>'UBS Real Parque'!W14</f>
        <v>0</v>
      </c>
      <c r="X61" s="196">
        <f>'UBS Real Parque'!X14</f>
        <v>0</v>
      </c>
      <c r="Y61" s="315">
        <f>'UBS Real Parque'!Y14</f>
        <v>0</v>
      </c>
      <c r="Z61" s="207">
        <f>'UBS Real Parque'!Z14</f>
        <v>0</v>
      </c>
      <c r="AA61" s="537">
        <f>'UBS Real Parque'!AA14</f>
        <v>0</v>
      </c>
      <c r="AB61" s="196">
        <f>'UBS Real Parque'!AB14</f>
        <v>0</v>
      </c>
      <c r="AC61" s="537">
        <f>'UBS Real Parque'!AC14</f>
        <v>0</v>
      </c>
      <c r="AD61" s="196">
        <f>'UBS Real Parque'!AD14</f>
        <v>0</v>
      </c>
      <c r="AE61" s="537">
        <f>'UBS Real Parque'!AE14</f>
        <v>0</v>
      </c>
      <c r="AF61" s="196">
        <f>'UBS Real Parque'!AF14</f>
        <v>0</v>
      </c>
      <c r="AG61" s="315">
        <f>'UBS Real Parque'!AG14</f>
        <v>0</v>
      </c>
      <c r="AH61" s="207">
        <f>'UBS Real Parque'!AH14</f>
        <v>0</v>
      </c>
    </row>
    <row r="62" spans="1:34" ht="15.75" thickBot="1" x14ac:dyDescent="0.3">
      <c r="A62" s="200" t="str">
        <f>'UBS Real Parque'!A15</f>
        <v>Psiquiatra (consulta)</v>
      </c>
      <c r="B62" s="214">
        <f>'UBS Real Parque'!B15</f>
        <v>132</v>
      </c>
      <c r="C62" s="317">
        <f>'UBS Real Parque'!C15</f>
        <v>98</v>
      </c>
      <c r="D62" s="205">
        <f>'UBS Real Parque'!D15</f>
        <v>0.74242424242424243</v>
      </c>
      <c r="E62" s="317">
        <f>'UBS Real Parque'!E15</f>
        <v>98</v>
      </c>
      <c r="F62" s="205">
        <f>'UBS Real Parque'!F15</f>
        <v>0.74242424242424243</v>
      </c>
      <c r="G62" s="317">
        <f>'UBS Real Parque'!G15</f>
        <v>103</v>
      </c>
      <c r="H62" s="225">
        <f>'UBS Real Parque'!H15</f>
        <v>0.78030303030303028</v>
      </c>
      <c r="I62" s="315">
        <f>'UBS Real Parque'!I15</f>
        <v>299</v>
      </c>
      <c r="J62" s="208">
        <f>'UBS Real Parque'!J15</f>
        <v>0.75505050505050508</v>
      </c>
      <c r="K62" s="317">
        <f>'UBS Real Parque'!K15</f>
        <v>102</v>
      </c>
      <c r="L62" s="205">
        <f>'UBS Real Parque'!L15</f>
        <v>0.77272727272727271</v>
      </c>
      <c r="M62" s="317">
        <f>'UBS Real Parque'!M15</f>
        <v>79</v>
      </c>
      <c r="N62" s="205">
        <f>'UBS Real Parque'!N15</f>
        <v>0.59848484848484851</v>
      </c>
      <c r="O62" s="317">
        <f>'UBS Real Parque'!O15</f>
        <v>97</v>
      </c>
      <c r="P62" s="225">
        <f>'UBS Real Parque'!P15</f>
        <v>0.73484848484848486</v>
      </c>
      <c r="Q62" s="315">
        <f>'UBS Real Parque'!Q15</f>
        <v>278</v>
      </c>
      <c r="R62" s="208">
        <f>'UBS Real Parque'!R15</f>
        <v>0.70202020202020199</v>
      </c>
      <c r="S62" s="317">
        <f>'UBS Real Parque'!S15</f>
        <v>0</v>
      </c>
      <c r="T62" s="205">
        <f>'UBS Real Parque'!T15</f>
        <v>0</v>
      </c>
      <c r="U62" s="317">
        <f>'UBS Real Parque'!U15</f>
        <v>0</v>
      </c>
      <c r="V62" s="205">
        <f>'UBS Real Parque'!V15</f>
        <v>0</v>
      </c>
      <c r="W62" s="317">
        <f>'UBS Real Parque'!W15</f>
        <v>0</v>
      </c>
      <c r="X62" s="225">
        <f>'UBS Real Parque'!X15</f>
        <v>0</v>
      </c>
      <c r="Y62" s="315">
        <f>'UBS Real Parque'!Y15</f>
        <v>0</v>
      </c>
      <c r="Z62" s="208">
        <f>'UBS Real Parque'!Z15</f>
        <v>0</v>
      </c>
      <c r="AA62" s="317">
        <f>'UBS Real Parque'!AA15</f>
        <v>0</v>
      </c>
      <c r="AB62" s="205">
        <f>'UBS Real Parque'!AB15</f>
        <v>0</v>
      </c>
      <c r="AC62" s="317">
        <f>'UBS Real Parque'!AC15</f>
        <v>0</v>
      </c>
      <c r="AD62" s="205">
        <f>'UBS Real Parque'!AD15</f>
        <v>0</v>
      </c>
      <c r="AE62" s="317">
        <f>'UBS Real Parque'!AE15</f>
        <v>0</v>
      </c>
      <c r="AF62" s="225">
        <f>'UBS Real Parque'!AF15</f>
        <v>0</v>
      </c>
      <c r="AG62" s="315">
        <f>'UBS Real Parque'!AG15</f>
        <v>0</v>
      </c>
      <c r="AH62" s="208">
        <f>'UBS Real Parque'!AH15</f>
        <v>0</v>
      </c>
    </row>
    <row r="63" spans="1:34" ht="15.75" thickBot="1" x14ac:dyDescent="0.3">
      <c r="A63" s="31" t="str">
        <f>'UBS Real Parque'!A16</f>
        <v>SOMA</v>
      </c>
      <c r="B63" s="319">
        <f>'UBS Real Parque'!B16</f>
        <v>4480</v>
      </c>
      <c r="C63" s="35">
        <f>'UBS Real Parque'!C16</f>
        <v>0</v>
      </c>
      <c r="D63" s="37">
        <f>'UBS Real Parque'!D16</f>
        <v>0</v>
      </c>
      <c r="E63" s="35">
        <f>'UBS Real Parque'!E16</f>
        <v>4322</v>
      </c>
      <c r="F63" s="37">
        <f>'UBS Real Parque'!F16</f>
        <v>0.96473214285714282</v>
      </c>
      <c r="G63" s="35">
        <f>'UBS Real Parque'!G16</f>
        <v>4391</v>
      </c>
      <c r="H63" s="220">
        <f>'UBS Real Parque'!H16</f>
        <v>0.98013392857142856</v>
      </c>
      <c r="I63" s="320">
        <f>'UBS Real Parque'!I16</f>
        <v>8713</v>
      </c>
      <c r="J63" s="222">
        <f>'UBS Real Parque'!J16</f>
        <v>0.64828869047619042</v>
      </c>
      <c r="K63" s="35">
        <f>'UBS Real Parque'!K16</f>
        <v>4107</v>
      </c>
      <c r="L63" s="37">
        <f>'UBS Real Parque'!L16</f>
        <v>0.91674107142857142</v>
      </c>
      <c r="M63" s="35">
        <f>'UBS Real Parque'!M16</f>
        <v>4105</v>
      </c>
      <c r="N63" s="37">
        <f>'UBS Real Parque'!N16</f>
        <v>0.9162946428571429</v>
      </c>
      <c r="O63" s="35">
        <f>'UBS Real Parque'!O16</f>
        <v>3666</v>
      </c>
      <c r="P63" s="220">
        <f>'UBS Real Parque'!P16</f>
        <v>0.81830357142857146</v>
      </c>
      <c r="Q63" s="320">
        <f>'UBS Real Parque'!Q16</f>
        <v>11878</v>
      </c>
      <c r="R63" s="226">
        <f>'UBS Real Parque'!R16</f>
        <v>0.88377976190476193</v>
      </c>
      <c r="S63" s="35">
        <f>'UBS Real Parque'!S16</f>
        <v>0</v>
      </c>
      <c r="T63" s="37">
        <f>'UBS Real Parque'!T16</f>
        <v>0</v>
      </c>
      <c r="U63" s="35">
        <f>'UBS Real Parque'!U16</f>
        <v>0</v>
      </c>
      <c r="V63" s="37">
        <f>'UBS Real Parque'!V16</f>
        <v>0</v>
      </c>
      <c r="W63" s="35">
        <f>'UBS Real Parque'!W16</f>
        <v>0</v>
      </c>
      <c r="X63" s="220">
        <f>'UBS Real Parque'!X16</f>
        <v>0</v>
      </c>
      <c r="Y63" s="320">
        <f>'UBS Real Parque'!Y16</f>
        <v>0</v>
      </c>
      <c r="Z63" s="222">
        <f>'UBS Real Parque'!Z16</f>
        <v>0</v>
      </c>
      <c r="AA63" s="35">
        <f>'UBS Real Parque'!AA16</f>
        <v>0</v>
      </c>
      <c r="AB63" s="37">
        <f>'UBS Real Parque'!AB16</f>
        <v>0</v>
      </c>
      <c r="AC63" s="35">
        <f>'UBS Real Parque'!AC16</f>
        <v>0</v>
      </c>
      <c r="AD63" s="37">
        <f>'UBS Real Parque'!AD16</f>
        <v>0</v>
      </c>
      <c r="AE63" s="35">
        <f>'UBS Real Parque'!AE16</f>
        <v>0</v>
      </c>
      <c r="AF63" s="220">
        <f>'UBS Real Parque'!AF16</f>
        <v>0</v>
      </c>
      <c r="AG63" s="320">
        <f>'UBS Real Parque'!AG16</f>
        <v>0</v>
      </c>
      <c r="AH63" s="226">
        <f>'UBS Real Parque'!AH16</f>
        <v>0</v>
      </c>
    </row>
    <row r="65" spans="1:34" ht="15.75" x14ac:dyDescent="0.25">
      <c r="A65" s="950" t="s">
        <v>412</v>
      </c>
      <c r="B65" s="951"/>
      <c r="C65" s="951"/>
      <c r="D65" s="951"/>
      <c r="E65" s="951"/>
      <c r="F65" s="951"/>
      <c r="G65" s="951"/>
      <c r="H65" s="951"/>
      <c r="I65" s="951"/>
      <c r="J65" s="951"/>
      <c r="K65" s="951"/>
      <c r="L65" s="951"/>
      <c r="M65" s="951"/>
      <c r="N65" s="951"/>
      <c r="O65" s="951"/>
      <c r="P65" s="951"/>
      <c r="Q65" s="951"/>
      <c r="R65" s="951"/>
      <c r="S65" s="951"/>
      <c r="T65" s="951"/>
      <c r="U65" s="951"/>
      <c r="V65" s="951"/>
      <c r="W65" s="951"/>
      <c r="X65" s="951"/>
      <c r="Y65" s="951"/>
      <c r="Z65" s="951"/>
      <c r="AA65" s="951"/>
      <c r="AB65" s="951"/>
      <c r="AC65" s="951"/>
      <c r="AD65" s="951"/>
      <c r="AE65" s="951"/>
      <c r="AF65" s="951"/>
      <c r="AG65" s="951"/>
      <c r="AH65" s="951"/>
    </row>
    <row r="66" spans="1:34" ht="24.75" thickBot="1" x14ac:dyDescent="0.3">
      <c r="A66" s="40" t="s">
        <v>8</v>
      </c>
      <c r="B66" s="213" t="s">
        <v>9</v>
      </c>
      <c r="C66" s="201" t="str">
        <f t="shared" ref="C66:AH66" si="4">C25</f>
        <v>JAN</v>
      </c>
      <c r="D66" s="202" t="str">
        <f t="shared" si="4"/>
        <v>%</v>
      </c>
      <c r="E66" s="201" t="str">
        <f t="shared" si="4"/>
        <v>FEV</v>
      </c>
      <c r="F66" s="202" t="str">
        <f t="shared" si="4"/>
        <v>%</v>
      </c>
      <c r="G66" s="201" t="str">
        <f t="shared" si="4"/>
        <v>MAR</v>
      </c>
      <c r="H66" s="202" t="str">
        <f t="shared" si="4"/>
        <v>%</v>
      </c>
      <c r="I66" s="203" t="str">
        <f t="shared" si="4"/>
        <v>Trimestre</v>
      </c>
      <c r="J66" s="203" t="str">
        <f t="shared" si="4"/>
        <v>%</v>
      </c>
      <c r="K66" s="201" t="str">
        <f t="shared" si="4"/>
        <v>ABR</v>
      </c>
      <c r="L66" s="202" t="str">
        <f t="shared" si="4"/>
        <v>%</v>
      </c>
      <c r="M66" s="201" t="str">
        <f t="shared" si="4"/>
        <v>MAI</v>
      </c>
      <c r="N66" s="202" t="str">
        <f t="shared" si="4"/>
        <v>%</v>
      </c>
      <c r="O66" s="201" t="str">
        <f t="shared" si="4"/>
        <v>JUN</v>
      </c>
      <c r="P66" s="202" t="str">
        <f t="shared" si="4"/>
        <v>%</v>
      </c>
      <c r="Q66" s="203" t="str">
        <f t="shared" si="4"/>
        <v>Trimestre</v>
      </c>
      <c r="R66" s="203" t="str">
        <f t="shared" si="4"/>
        <v>%</v>
      </c>
      <c r="S66" s="201" t="str">
        <f t="shared" si="4"/>
        <v>JUL</v>
      </c>
      <c r="T66" s="202" t="str">
        <f t="shared" si="4"/>
        <v>%</v>
      </c>
      <c r="U66" s="201" t="str">
        <f t="shared" si="4"/>
        <v>AGO</v>
      </c>
      <c r="V66" s="202" t="str">
        <f t="shared" si="4"/>
        <v>%</v>
      </c>
      <c r="W66" s="201" t="str">
        <f t="shared" si="4"/>
        <v>SET</v>
      </c>
      <c r="X66" s="202" t="str">
        <f t="shared" si="4"/>
        <v>%</v>
      </c>
      <c r="Y66" s="203" t="str">
        <f t="shared" si="4"/>
        <v>Trimestre</v>
      </c>
      <c r="Z66" s="203" t="str">
        <f t="shared" si="4"/>
        <v>%</v>
      </c>
      <c r="AA66" s="201" t="str">
        <f t="shared" si="4"/>
        <v>OUT</v>
      </c>
      <c r="AB66" s="202" t="str">
        <f t="shared" si="4"/>
        <v>%</v>
      </c>
      <c r="AC66" s="201" t="str">
        <f t="shared" si="4"/>
        <v>NOV</v>
      </c>
      <c r="AD66" s="202" t="str">
        <f t="shared" si="4"/>
        <v>%</v>
      </c>
      <c r="AE66" s="201" t="str">
        <f t="shared" si="4"/>
        <v>DEZ</v>
      </c>
      <c r="AF66" s="202" t="str">
        <f t="shared" si="4"/>
        <v>%</v>
      </c>
      <c r="AG66" s="203" t="str">
        <f t="shared" si="4"/>
        <v>Trimestre</v>
      </c>
      <c r="AH66" s="203" t="str">
        <f t="shared" si="4"/>
        <v>%</v>
      </c>
    </row>
    <row r="67" spans="1:34" ht="15.75" thickTop="1" x14ac:dyDescent="0.25">
      <c r="A67" s="316" t="str">
        <f>'UBS Sao Remo'!A7</f>
        <v>ACS</v>
      </c>
      <c r="B67" s="209">
        <f>'UBS Sao Remo'!B7</f>
        <v>3600</v>
      </c>
      <c r="C67" s="537">
        <f>'UBS Sao Remo'!C7</f>
        <v>2790</v>
      </c>
      <c r="D67" s="196">
        <f>'UBS Sao Remo'!D7</f>
        <v>0.77500000000000002</v>
      </c>
      <c r="E67" s="537">
        <f>'UBS Sao Remo'!E7</f>
        <v>2979</v>
      </c>
      <c r="F67" s="196">
        <f>'UBS Sao Remo'!F7</f>
        <v>0.82750000000000001</v>
      </c>
      <c r="G67" s="537">
        <f>'UBS Sao Remo'!G7</f>
        <v>3282</v>
      </c>
      <c r="H67" s="196">
        <f>'UBS Sao Remo'!H7</f>
        <v>0.91166666666666663</v>
      </c>
      <c r="I67" s="539">
        <f>'UBS Sao Remo'!I7</f>
        <v>9051</v>
      </c>
      <c r="J67" s="199">
        <f>'UBS Sao Remo'!J7</f>
        <v>0.83805555555555555</v>
      </c>
      <c r="K67" s="537">
        <f>'UBS Sao Remo'!K7</f>
        <v>3832</v>
      </c>
      <c r="L67" s="196">
        <f>'UBS Sao Remo'!L7</f>
        <v>1.0644444444444445</v>
      </c>
      <c r="M67" s="537">
        <f>'UBS Sao Remo'!M7</f>
        <v>3593</v>
      </c>
      <c r="N67" s="196">
        <f>'UBS Sao Remo'!N7</f>
        <v>0.99805555555555558</v>
      </c>
      <c r="O67" s="537">
        <f>'UBS Sao Remo'!O7</f>
        <v>2955</v>
      </c>
      <c r="P67" s="196">
        <f>'UBS Sao Remo'!P7</f>
        <v>0.8208333333333333</v>
      </c>
      <c r="Q67" s="539">
        <f>'UBS Sao Remo'!Q7</f>
        <v>10380</v>
      </c>
      <c r="R67" s="199">
        <f>'UBS Sao Remo'!R7</f>
        <v>0.96111111111111114</v>
      </c>
      <c r="S67" s="537">
        <f>'UBS Sao Remo'!S7</f>
        <v>0</v>
      </c>
      <c r="T67" s="196">
        <f>'UBS Sao Remo'!T7</f>
        <v>0</v>
      </c>
      <c r="U67" s="537">
        <f>'UBS Sao Remo'!U7</f>
        <v>0</v>
      </c>
      <c r="V67" s="196">
        <f>'UBS Sao Remo'!V7</f>
        <v>0</v>
      </c>
      <c r="W67" s="537">
        <f>'UBS Sao Remo'!W7</f>
        <v>0</v>
      </c>
      <c r="X67" s="196">
        <f>'UBS Sao Remo'!X7</f>
        <v>0</v>
      </c>
      <c r="Y67" s="539">
        <f>'UBS Sao Remo'!Y7</f>
        <v>0</v>
      </c>
      <c r="Z67" s="199">
        <f>'UBS Sao Remo'!Z7</f>
        <v>0</v>
      </c>
      <c r="AA67" s="537">
        <f>'UBS Sao Remo'!AA7</f>
        <v>0</v>
      </c>
      <c r="AB67" s="196">
        <f>'UBS Sao Remo'!AB7</f>
        <v>0</v>
      </c>
      <c r="AC67" s="537">
        <f>'UBS Sao Remo'!AC7</f>
        <v>0</v>
      </c>
      <c r="AD67" s="196">
        <f>'UBS Sao Remo'!AD7</f>
        <v>0</v>
      </c>
      <c r="AE67" s="537">
        <f>'UBS Sao Remo'!AE7</f>
        <v>0</v>
      </c>
      <c r="AF67" s="196">
        <f>'UBS Sao Remo'!AF7</f>
        <v>0</v>
      </c>
      <c r="AG67" s="539">
        <f>'UBS Sao Remo'!AG7</f>
        <v>0</v>
      </c>
      <c r="AH67" s="199">
        <f>'UBS Sao Remo'!AH7</f>
        <v>0</v>
      </c>
    </row>
    <row r="68" spans="1:34" x14ac:dyDescent="0.25">
      <c r="A68" s="316" t="str">
        <f>'UBS Sao Remo'!A8</f>
        <v>Médico Generalista</v>
      </c>
      <c r="B68" s="209">
        <f>'UBS Sao Remo'!B8</f>
        <v>1248</v>
      </c>
      <c r="C68" s="537">
        <f>'UBS Sao Remo'!C8</f>
        <v>1169</v>
      </c>
      <c r="D68" s="196">
        <f>'UBS Sao Remo'!D8</f>
        <v>0.93669871794871795</v>
      </c>
      <c r="E68" s="537">
        <f>'UBS Sao Remo'!E8</f>
        <v>1417</v>
      </c>
      <c r="F68" s="196">
        <f>'UBS Sao Remo'!F8</f>
        <v>1.1354166666666667</v>
      </c>
      <c r="G68" s="537">
        <f>'UBS Sao Remo'!G8</f>
        <v>1202</v>
      </c>
      <c r="H68" s="196">
        <f>'UBS Sao Remo'!H8</f>
        <v>0.96314102564102566</v>
      </c>
      <c r="I68" s="539">
        <f>'UBS Sao Remo'!I8</f>
        <v>3788</v>
      </c>
      <c r="J68" s="199">
        <f>'UBS Sao Remo'!J8</f>
        <v>1.0117521367521367</v>
      </c>
      <c r="K68" s="537">
        <f>'UBS Sao Remo'!K8</f>
        <v>1310</v>
      </c>
      <c r="L68" s="196">
        <f>'UBS Sao Remo'!L8</f>
        <v>1.0496794871794872</v>
      </c>
      <c r="M68" s="537">
        <f>'UBS Sao Remo'!M8</f>
        <v>780</v>
      </c>
      <c r="N68" s="196">
        <f>'UBS Sao Remo'!N8</f>
        <v>0.625</v>
      </c>
      <c r="O68" s="537">
        <f>'UBS Sao Remo'!O8</f>
        <v>856</v>
      </c>
      <c r="P68" s="196">
        <f>'UBS Sao Remo'!P8</f>
        <v>0.6858974358974359</v>
      </c>
      <c r="Q68" s="539">
        <f>'UBS Sao Remo'!Q8</f>
        <v>2946</v>
      </c>
      <c r="R68" s="199">
        <f>'UBS Sao Remo'!R8</f>
        <v>0.78685897435897434</v>
      </c>
      <c r="S68" s="537">
        <f>'UBS Sao Remo'!S8</f>
        <v>0</v>
      </c>
      <c r="T68" s="196">
        <f>'UBS Sao Remo'!T8</f>
        <v>0</v>
      </c>
      <c r="U68" s="537">
        <f>'UBS Sao Remo'!U8</f>
        <v>0</v>
      </c>
      <c r="V68" s="196">
        <f>'UBS Sao Remo'!V8</f>
        <v>0</v>
      </c>
      <c r="W68" s="537">
        <f>'UBS Sao Remo'!W8</f>
        <v>0</v>
      </c>
      <c r="X68" s="196">
        <f>'UBS Sao Remo'!X8</f>
        <v>0</v>
      </c>
      <c r="Y68" s="539">
        <f>'UBS Sao Remo'!Y8</f>
        <v>0</v>
      </c>
      <c r="Z68" s="199">
        <f>'UBS Sao Remo'!Z8</f>
        <v>0</v>
      </c>
      <c r="AA68" s="537">
        <f>'UBS Sao Remo'!AA8</f>
        <v>0</v>
      </c>
      <c r="AB68" s="196">
        <f>'UBS Sao Remo'!AB8</f>
        <v>0</v>
      </c>
      <c r="AC68" s="537">
        <f>'UBS Sao Remo'!AC8</f>
        <v>0</v>
      </c>
      <c r="AD68" s="196">
        <f>'UBS Sao Remo'!AD8</f>
        <v>0</v>
      </c>
      <c r="AE68" s="537">
        <f>'UBS Sao Remo'!AE8</f>
        <v>0</v>
      </c>
      <c r="AF68" s="196">
        <f>'UBS Sao Remo'!AF8</f>
        <v>0</v>
      </c>
      <c r="AG68" s="539">
        <f>'UBS Sao Remo'!AG8</f>
        <v>0</v>
      </c>
      <c r="AH68" s="199">
        <f>'UBS Sao Remo'!AH8</f>
        <v>0</v>
      </c>
    </row>
    <row r="69" spans="1:34" x14ac:dyDescent="0.25">
      <c r="A69" s="316" t="str">
        <f>'UBS Sao Remo'!A9</f>
        <v>Enfermeiro - ESF</v>
      </c>
      <c r="B69" s="209">
        <f>'UBS Sao Remo'!B9</f>
        <v>468</v>
      </c>
      <c r="C69" s="537">
        <f>'UBS Sao Remo'!C9</f>
        <v>631</v>
      </c>
      <c r="D69" s="196">
        <f>'UBS Sao Remo'!D9</f>
        <v>1.3482905982905984</v>
      </c>
      <c r="E69" s="537">
        <f>'UBS Sao Remo'!E9</f>
        <v>686</v>
      </c>
      <c r="F69" s="196">
        <f>'UBS Sao Remo'!F9</f>
        <v>1.4658119658119657</v>
      </c>
      <c r="G69" s="537">
        <f>'UBS Sao Remo'!G9</f>
        <v>682</v>
      </c>
      <c r="H69" s="196">
        <f>'UBS Sao Remo'!H9</f>
        <v>1.4572649572649572</v>
      </c>
      <c r="I69" s="539">
        <f>'UBS Sao Remo'!I9</f>
        <v>1999</v>
      </c>
      <c r="J69" s="199">
        <f>'UBS Sao Remo'!J9</f>
        <v>1.4237891737891737</v>
      </c>
      <c r="K69" s="537">
        <f>'UBS Sao Remo'!K9</f>
        <v>566</v>
      </c>
      <c r="L69" s="196">
        <f>'UBS Sao Remo'!L9</f>
        <v>1.2094017094017093</v>
      </c>
      <c r="M69" s="537">
        <f>'UBS Sao Remo'!M9</f>
        <v>863</v>
      </c>
      <c r="N69" s="196">
        <f>'UBS Sao Remo'!N9</f>
        <v>1.8440170940170941</v>
      </c>
      <c r="O69" s="537">
        <f>'UBS Sao Remo'!O9</f>
        <v>504</v>
      </c>
      <c r="P69" s="196">
        <f>'UBS Sao Remo'!P9</f>
        <v>1.0769230769230769</v>
      </c>
      <c r="Q69" s="539">
        <f>'UBS Sao Remo'!Q9</f>
        <v>1933</v>
      </c>
      <c r="R69" s="199">
        <f>'UBS Sao Remo'!R9</f>
        <v>1.3767806267806268</v>
      </c>
      <c r="S69" s="537">
        <f>'UBS Sao Remo'!S9</f>
        <v>0</v>
      </c>
      <c r="T69" s="196">
        <f>'UBS Sao Remo'!T9</f>
        <v>0</v>
      </c>
      <c r="U69" s="537">
        <f>'UBS Sao Remo'!U9</f>
        <v>0</v>
      </c>
      <c r="V69" s="196">
        <f>'UBS Sao Remo'!V9</f>
        <v>0</v>
      </c>
      <c r="W69" s="537">
        <f>'UBS Sao Remo'!W9</f>
        <v>0</v>
      </c>
      <c r="X69" s="196">
        <f>'UBS Sao Remo'!X9</f>
        <v>0</v>
      </c>
      <c r="Y69" s="539">
        <f>'UBS Sao Remo'!Y9</f>
        <v>0</v>
      </c>
      <c r="Z69" s="199">
        <f>'UBS Sao Remo'!Z9</f>
        <v>0</v>
      </c>
      <c r="AA69" s="537">
        <f>'UBS Sao Remo'!AA9</f>
        <v>0</v>
      </c>
      <c r="AB69" s="196">
        <f>'UBS Sao Remo'!AB9</f>
        <v>0</v>
      </c>
      <c r="AC69" s="537">
        <f>'UBS Sao Remo'!AC9</f>
        <v>0</v>
      </c>
      <c r="AD69" s="196">
        <f>'UBS Sao Remo'!AD9</f>
        <v>0</v>
      </c>
      <c r="AE69" s="537">
        <f>'UBS Sao Remo'!AE9</f>
        <v>0</v>
      </c>
      <c r="AF69" s="196">
        <f>'UBS Sao Remo'!AF9</f>
        <v>0</v>
      </c>
      <c r="AG69" s="539">
        <f>'UBS Sao Remo'!AG9</f>
        <v>0</v>
      </c>
      <c r="AH69" s="199">
        <f>'UBS Sao Remo'!AH9</f>
        <v>0</v>
      </c>
    </row>
    <row r="70" spans="1:34" x14ac:dyDescent="0.25">
      <c r="A70" s="321" t="str">
        <f>'UBS Sao Remo'!A10</f>
        <v>Clínico Geral</v>
      </c>
      <c r="B70" s="214">
        <f>'UBS Sao Remo'!B10</f>
        <v>512</v>
      </c>
      <c r="C70" s="317">
        <f>'UBS Sao Remo'!C10</f>
        <v>398</v>
      </c>
      <c r="D70" s="196">
        <f>'UBS Sao Remo'!D10</f>
        <v>0.77734375</v>
      </c>
      <c r="E70" s="317">
        <f>'UBS Sao Remo'!E10</f>
        <v>362</v>
      </c>
      <c r="F70" s="196">
        <f>'UBS Sao Remo'!F10</f>
        <v>0.70703125</v>
      </c>
      <c r="G70" s="317">
        <f>'UBS Sao Remo'!G10</f>
        <v>546</v>
      </c>
      <c r="H70" s="205">
        <f>'UBS Sao Remo'!H10</f>
        <v>1.06640625</v>
      </c>
      <c r="I70" s="315">
        <f>'UBS Sao Remo'!I10</f>
        <v>1306</v>
      </c>
      <c r="J70" s="207">
        <f>'UBS Sao Remo'!J10</f>
        <v>0.85026041666666663</v>
      </c>
      <c r="K70" s="317">
        <f>'UBS Sao Remo'!K10</f>
        <v>508</v>
      </c>
      <c r="L70" s="205">
        <f>'UBS Sao Remo'!L10</f>
        <v>0.9921875</v>
      </c>
      <c r="M70" s="317">
        <f>'UBS Sao Remo'!M10</f>
        <v>551</v>
      </c>
      <c r="N70" s="205">
        <f>'UBS Sao Remo'!N10</f>
        <v>1.076171875</v>
      </c>
      <c r="O70" s="317">
        <f>'UBS Sao Remo'!O10</f>
        <v>320</v>
      </c>
      <c r="P70" s="205">
        <f>'UBS Sao Remo'!P10</f>
        <v>0.625</v>
      </c>
      <c r="Q70" s="315">
        <f>'UBS Sao Remo'!Q10</f>
        <v>1379</v>
      </c>
      <c r="R70" s="207">
        <f>'UBS Sao Remo'!R10</f>
        <v>0.89778645833333337</v>
      </c>
      <c r="S70" s="317">
        <f>'UBS Sao Remo'!S10</f>
        <v>0</v>
      </c>
      <c r="T70" s="196">
        <f>'UBS Sao Remo'!T10</f>
        <v>0</v>
      </c>
      <c r="U70" s="317">
        <f>'UBS Sao Remo'!U10</f>
        <v>0</v>
      </c>
      <c r="V70" s="196">
        <f>'UBS Sao Remo'!V10</f>
        <v>0</v>
      </c>
      <c r="W70" s="317">
        <f>'UBS Sao Remo'!W10</f>
        <v>0</v>
      </c>
      <c r="X70" s="205">
        <f>'UBS Sao Remo'!X10</f>
        <v>0</v>
      </c>
      <c r="Y70" s="315">
        <f>'UBS Sao Remo'!Y10</f>
        <v>0</v>
      </c>
      <c r="Z70" s="207">
        <f>'UBS Sao Remo'!Z10</f>
        <v>0</v>
      </c>
      <c r="AA70" s="317">
        <f>'UBS Sao Remo'!AA10</f>
        <v>0</v>
      </c>
      <c r="AB70" s="205">
        <f>'UBS Sao Remo'!AB10</f>
        <v>0</v>
      </c>
      <c r="AC70" s="317">
        <f>'UBS Sao Remo'!AC10</f>
        <v>0</v>
      </c>
      <c r="AD70" s="205">
        <f>'UBS Sao Remo'!AD10</f>
        <v>0</v>
      </c>
      <c r="AE70" s="317">
        <f>'UBS Sao Remo'!AE10</f>
        <v>0</v>
      </c>
      <c r="AF70" s="205">
        <f>'UBS Sao Remo'!AF10</f>
        <v>0</v>
      </c>
      <c r="AG70" s="315">
        <f>'UBS Sao Remo'!AG10</f>
        <v>0</v>
      </c>
      <c r="AH70" s="207">
        <f>'UBS Sao Remo'!AH10</f>
        <v>0</v>
      </c>
    </row>
    <row r="71" spans="1:34" x14ac:dyDescent="0.25">
      <c r="A71" s="318" t="str">
        <f>'UBS Sao Remo'!A11</f>
        <v>Tocoginecologista</v>
      </c>
      <c r="B71" s="214">
        <f>'UBS Sao Remo'!B11</f>
        <v>256</v>
      </c>
      <c r="C71" s="317">
        <f>'UBS Sao Remo'!C11</f>
        <v>200</v>
      </c>
      <c r="D71" s="196">
        <f>'UBS Sao Remo'!D11</f>
        <v>0.78125</v>
      </c>
      <c r="E71" s="317">
        <f>'UBS Sao Remo'!E11</f>
        <v>73</v>
      </c>
      <c r="F71" s="196">
        <f>'UBS Sao Remo'!F11</f>
        <v>0.28515625</v>
      </c>
      <c r="G71" s="317">
        <f>'UBS Sao Remo'!G11</f>
        <v>171</v>
      </c>
      <c r="H71" s="205">
        <f>'UBS Sao Remo'!H11</f>
        <v>0.66796875</v>
      </c>
      <c r="I71" s="315">
        <f>'UBS Sao Remo'!I11</f>
        <v>444</v>
      </c>
      <c r="J71" s="207">
        <f>'UBS Sao Remo'!J11</f>
        <v>0.578125</v>
      </c>
      <c r="K71" s="317">
        <f>'UBS Sao Remo'!K11</f>
        <v>182</v>
      </c>
      <c r="L71" s="205">
        <f>'UBS Sao Remo'!L11</f>
        <v>0.7109375</v>
      </c>
      <c r="M71" s="317">
        <f>'UBS Sao Remo'!M11</f>
        <v>197</v>
      </c>
      <c r="N71" s="205">
        <f>'UBS Sao Remo'!N11</f>
        <v>0.76953125</v>
      </c>
      <c r="O71" s="317">
        <f>'UBS Sao Remo'!O11</f>
        <v>160</v>
      </c>
      <c r="P71" s="205">
        <f>'UBS Sao Remo'!P11</f>
        <v>0.625</v>
      </c>
      <c r="Q71" s="315">
        <f>'UBS Sao Remo'!Q11</f>
        <v>539</v>
      </c>
      <c r="R71" s="207">
        <f>'UBS Sao Remo'!R11</f>
        <v>0.70182291666666663</v>
      </c>
      <c r="S71" s="317">
        <f>'UBS Sao Remo'!S11</f>
        <v>0</v>
      </c>
      <c r="T71" s="196">
        <f>'UBS Sao Remo'!T11</f>
        <v>0</v>
      </c>
      <c r="U71" s="317">
        <f>'UBS Sao Remo'!U11</f>
        <v>0</v>
      </c>
      <c r="V71" s="196">
        <f>'UBS Sao Remo'!V11</f>
        <v>0</v>
      </c>
      <c r="W71" s="317">
        <f>'UBS Sao Remo'!W11</f>
        <v>0</v>
      </c>
      <c r="X71" s="205">
        <f>'UBS Sao Remo'!X11</f>
        <v>0</v>
      </c>
      <c r="Y71" s="315">
        <f>'UBS Sao Remo'!Y11</f>
        <v>0</v>
      </c>
      <c r="Z71" s="207">
        <f>'UBS Sao Remo'!Z11</f>
        <v>0</v>
      </c>
      <c r="AA71" s="317">
        <f>'UBS Sao Remo'!AA11</f>
        <v>0</v>
      </c>
      <c r="AB71" s="205">
        <f>'UBS Sao Remo'!AB11</f>
        <v>0</v>
      </c>
      <c r="AC71" s="317">
        <f>'UBS Sao Remo'!AC11</f>
        <v>0</v>
      </c>
      <c r="AD71" s="205">
        <f>'UBS Sao Remo'!AD11</f>
        <v>0</v>
      </c>
      <c r="AE71" s="317">
        <f>'UBS Sao Remo'!AE11</f>
        <v>0</v>
      </c>
      <c r="AF71" s="205">
        <f>'UBS Sao Remo'!AF11</f>
        <v>0</v>
      </c>
      <c r="AG71" s="315">
        <f>'UBS Sao Remo'!AG11</f>
        <v>0</v>
      </c>
      <c r="AH71" s="207">
        <f>'UBS Sao Remo'!AH11</f>
        <v>0</v>
      </c>
    </row>
    <row r="72" spans="1:34" x14ac:dyDescent="0.25">
      <c r="A72" s="193" t="str">
        <f>'UBS Sao Remo'!A12</f>
        <v>Pediatra</v>
      </c>
      <c r="B72" s="209">
        <f>'UBS Sao Remo'!B12</f>
        <v>512</v>
      </c>
      <c r="C72" s="537">
        <f>'UBS Sao Remo'!C12</f>
        <v>298</v>
      </c>
      <c r="D72" s="196">
        <f>'UBS Sao Remo'!D12</f>
        <v>0.58203125</v>
      </c>
      <c r="E72" s="537">
        <f>'UBS Sao Remo'!E12</f>
        <v>462</v>
      </c>
      <c r="F72" s="196">
        <f>'UBS Sao Remo'!F12</f>
        <v>0.90234375</v>
      </c>
      <c r="G72" s="537">
        <f>'UBS Sao Remo'!G12</f>
        <v>374</v>
      </c>
      <c r="H72" s="196">
        <f>'UBS Sao Remo'!H12</f>
        <v>0.73046875</v>
      </c>
      <c r="I72" s="315">
        <f>'UBS Sao Remo'!I12</f>
        <v>1134</v>
      </c>
      <c r="J72" s="207">
        <f>'UBS Sao Remo'!J12</f>
        <v>0.73828125</v>
      </c>
      <c r="K72" s="537">
        <f>'UBS Sao Remo'!K12</f>
        <v>363</v>
      </c>
      <c r="L72" s="196">
        <f>'UBS Sao Remo'!L12</f>
        <v>0.708984375</v>
      </c>
      <c r="M72" s="537">
        <f>'UBS Sao Remo'!M12</f>
        <v>414</v>
      </c>
      <c r="N72" s="196">
        <f>'UBS Sao Remo'!N12</f>
        <v>0.80859375</v>
      </c>
      <c r="O72" s="537">
        <f>'UBS Sao Remo'!O12</f>
        <v>300</v>
      </c>
      <c r="P72" s="196">
        <f>'UBS Sao Remo'!P12</f>
        <v>0.5859375</v>
      </c>
      <c r="Q72" s="315">
        <f>'UBS Sao Remo'!Q12</f>
        <v>1077</v>
      </c>
      <c r="R72" s="207">
        <f>'UBS Sao Remo'!R12</f>
        <v>0.701171875</v>
      </c>
      <c r="S72" s="537">
        <f>'UBS Sao Remo'!S12</f>
        <v>0</v>
      </c>
      <c r="T72" s="196">
        <f>'UBS Sao Remo'!T12</f>
        <v>0</v>
      </c>
      <c r="U72" s="537">
        <f>'UBS Sao Remo'!U12</f>
        <v>0</v>
      </c>
      <c r="V72" s="196">
        <f>'UBS Sao Remo'!V12</f>
        <v>0</v>
      </c>
      <c r="W72" s="537">
        <f>'UBS Sao Remo'!W12</f>
        <v>0</v>
      </c>
      <c r="X72" s="196">
        <f>'UBS Sao Remo'!X12</f>
        <v>0</v>
      </c>
      <c r="Y72" s="315">
        <f>'UBS Sao Remo'!Y12</f>
        <v>0</v>
      </c>
      <c r="Z72" s="207">
        <f>'UBS Sao Remo'!Z12</f>
        <v>0</v>
      </c>
      <c r="AA72" s="537">
        <f>'UBS Sao Remo'!AA12</f>
        <v>0</v>
      </c>
      <c r="AB72" s="196">
        <f>'UBS Sao Remo'!AB12</f>
        <v>0</v>
      </c>
      <c r="AC72" s="537">
        <f>'UBS Sao Remo'!AC12</f>
        <v>0</v>
      </c>
      <c r="AD72" s="196">
        <f>'UBS Sao Remo'!AD12</f>
        <v>0</v>
      </c>
      <c r="AE72" s="537">
        <f>'UBS Sao Remo'!AE12</f>
        <v>0</v>
      </c>
      <c r="AF72" s="196">
        <f>'UBS Sao Remo'!AF12</f>
        <v>0</v>
      </c>
      <c r="AG72" s="315">
        <f>'UBS Sao Remo'!AG12</f>
        <v>0</v>
      </c>
      <c r="AH72" s="207">
        <f>'UBS Sao Remo'!AH12</f>
        <v>0</v>
      </c>
    </row>
    <row r="73" spans="1:34" x14ac:dyDescent="0.25">
      <c r="A73" s="193" t="str">
        <f>'UBS Sao Remo'!A13</f>
        <v>Psiquiatra</v>
      </c>
      <c r="B73" s="209">
        <f>'UBS Sao Remo'!B13</f>
        <v>132</v>
      </c>
      <c r="C73" s="537">
        <f>'UBS Sao Remo'!C13</f>
        <v>42</v>
      </c>
      <c r="D73" s="196">
        <f>'UBS Sao Remo'!D13</f>
        <v>0.31818181818181818</v>
      </c>
      <c r="E73" s="537">
        <f>'UBS Sao Remo'!E13</f>
        <v>76</v>
      </c>
      <c r="F73" s="196">
        <f>'UBS Sao Remo'!F13</f>
        <v>0.5757575757575758</v>
      </c>
      <c r="G73" s="537">
        <f>'UBS Sao Remo'!G13</f>
        <v>146</v>
      </c>
      <c r="H73" s="196">
        <f>'UBS Sao Remo'!H13</f>
        <v>1.106060606060606</v>
      </c>
      <c r="I73" s="315">
        <f>'UBS Sao Remo'!I13</f>
        <v>264</v>
      </c>
      <c r="J73" s="207">
        <f>'UBS Sao Remo'!J13</f>
        <v>0.66666666666666663</v>
      </c>
      <c r="K73" s="537">
        <f>'UBS Sao Remo'!K13</f>
        <v>113</v>
      </c>
      <c r="L73" s="196">
        <f>'UBS Sao Remo'!L13</f>
        <v>0.85606060606060608</v>
      </c>
      <c r="M73" s="537">
        <f>'UBS Sao Remo'!M13</f>
        <v>214</v>
      </c>
      <c r="N73" s="196">
        <f>'UBS Sao Remo'!N13</f>
        <v>1.6212121212121211</v>
      </c>
      <c r="O73" s="537">
        <f>'UBS Sao Remo'!O13</f>
        <v>126</v>
      </c>
      <c r="P73" s="196">
        <f>'UBS Sao Remo'!P13</f>
        <v>0.95454545454545459</v>
      </c>
      <c r="Q73" s="315">
        <f>'UBS Sao Remo'!Q13</f>
        <v>453</v>
      </c>
      <c r="R73" s="207">
        <f>'UBS Sao Remo'!R13</f>
        <v>1.143939393939394</v>
      </c>
      <c r="S73" s="537">
        <f>'UBS Sao Remo'!S13</f>
        <v>0</v>
      </c>
      <c r="T73" s="196">
        <f>'UBS Sao Remo'!T13</f>
        <v>0</v>
      </c>
      <c r="U73" s="537">
        <f>'UBS Sao Remo'!U13</f>
        <v>0</v>
      </c>
      <c r="V73" s="196">
        <f>'UBS Sao Remo'!V13</f>
        <v>0</v>
      </c>
      <c r="W73" s="537">
        <f>'UBS Sao Remo'!W13</f>
        <v>0</v>
      </c>
      <c r="X73" s="196">
        <f>'UBS Sao Remo'!X13</f>
        <v>0</v>
      </c>
      <c r="Y73" s="315">
        <f>'UBS Sao Remo'!Y13</f>
        <v>0</v>
      </c>
      <c r="Z73" s="207">
        <f>'UBS Sao Remo'!Z13</f>
        <v>0</v>
      </c>
      <c r="AA73" s="537">
        <f>'UBS Sao Remo'!AA13</f>
        <v>0</v>
      </c>
      <c r="AB73" s="196">
        <f>'UBS Sao Remo'!AB13</f>
        <v>0</v>
      </c>
      <c r="AC73" s="537">
        <f>'UBS Sao Remo'!AC13</f>
        <v>0</v>
      </c>
      <c r="AD73" s="196">
        <f>'UBS Sao Remo'!AD13</f>
        <v>0</v>
      </c>
      <c r="AE73" s="537">
        <f>'UBS Sao Remo'!AE13</f>
        <v>0</v>
      </c>
      <c r="AF73" s="196">
        <f>'UBS Sao Remo'!AF13</f>
        <v>0</v>
      </c>
      <c r="AG73" s="315">
        <f>'UBS Sao Remo'!AG13</f>
        <v>0</v>
      </c>
      <c r="AH73" s="207">
        <f>'UBS Sao Remo'!AH13</f>
        <v>0</v>
      </c>
    </row>
    <row r="74" spans="1:34" ht="36" x14ac:dyDescent="0.25">
      <c r="A74" s="267" t="str">
        <f>'UBS Sao Remo'!A14</f>
        <v>Cirurgião Dentista II (atendimento individual) Camila</v>
      </c>
      <c r="B74" s="209">
        <f>'UBS Sao Remo'!B14</f>
        <v>216</v>
      </c>
      <c r="C74" s="537">
        <f>'UBS Sao Remo'!C14</f>
        <v>0</v>
      </c>
      <c r="D74" s="196">
        <f>'UBS Sao Remo'!D14</f>
        <v>0</v>
      </c>
      <c r="E74" s="537">
        <f>'UBS Sao Remo'!E14</f>
        <v>248</v>
      </c>
      <c r="F74" s="196">
        <f>'UBS Sao Remo'!F14</f>
        <v>1.1481481481481481</v>
      </c>
      <c r="G74" s="537">
        <f>'UBS Sao Remo'!G14</f>
        <v>247</v>
      </c>
      <c r="H74" s="196">
        <f>'UBS Sao Remo'!H14</f>
        <v>1.1435185185185186</v>
      </c>
      <c r="I74" s="315">
        <f>'UBS Sao Remo'!I14</f>
        <v>495</v>
      </c>
      <c r="J74" s="207">
        <f>'UBS Sao Remo'!J14</f>
        <v>0.76388888888888884</v>
      </c>
      <c r="K74" s="537">
        <f>'UBS Sao Remo'!K14</f>
        <v>249</v>
      </c>
      <c r="L74" s="196">
        <f>'UBS Sao Remo'!L14</f>
        <v>1.1527777777777777</v>
      </c>
      <c r="M74" s="537">
        <f>'UBS Sao Remo'!M14</f>
        <v>239</v>
      </c>
      <c r="N74" s="196">
        <f>'UBS Sao Remo'!N14</f>
        <v>1.1064814814814814</v>
      </c>
      <c r="O74" s="537">
        <f>'UBS Sao Remo'!O14</f>
        <v>220</v>
      </c>
      <c r="P74" s="196">
        <f>'UBS Sao Remo'!P14</f>
        <v>1.0185185185185186</v>
      </c>
      <c r="Q74" s="315">
        <f>'UBS Sao Remo'!Q14</f>
        <v>708</v>
      </c>
      <c r="R74" s="207">
        <f>'UBS Sao Remo'!R14</f>
        <v>1.0925925925925926</v>
      </c>
      <c r="S74" s="537">
        <f>'UBS Sao Remo'!S14</f>
        <v>0</v>
      </c>
      <c r="T74" s="196">
        <f>'UBS Sao Remo'!T14</f>
        <v>0</v>
      </c>
      <c r="U74" s="537">
        <f>'UBS Sao Remo'!U14</f>
        <v>0</v>
      </c>
      <c r="V74" s="196">
        <f>'UBS Sao Remo'!V14</f>
        <v>0</v>
      </c>
      <c r="W74" s="537">
        <f>'UBS Sao Remo'!W14</f>
        <v>0</v>
      </c>
      <c r="X74" s="196">
        <f>'UBS Sao Remo'!X14</f>
        <v>0</v>
      </c>
      <c r="Y74" s="315">
        <f>'UBS Sao Remo'!Y14</f>
        <v>0</v>
      </c>
      <c r="Z74" s="207">
        <f>'UBS Sao Remo'!Z14</f>
        <v>0</v>
      </c>
      <c r="AA74" s="537">
        <f>'UBS Sao Remo'!AA14</f>
        <v>0</v>
      </c>
      <c r="AB74" s="196">
        <f>'UBS Sao Remo'!AB14</f>
        <v>0</v>
      </c>
      <c r="AC74" s="537">
        <f>'UBS Sao Remo'!AC14</f>
        <v>0</v>
      </c>
      <c r="AD74" s="196">
        <f>'UBS Sao Remo'!AD14</f>
        <v>0</v>
      </c>
      <c r="AE74" s="537">
        <f>'UBS Sao Remo'!AE14</f>
        <v>0</v>
      </c>
      <c r="AF74" s="196">
        <f>'UBS Sao Remo'!AF14</f>
        <v>0</v>
      </c>
      <c r="AG74" s="315">
        <f>'UBS Sao Remo'!AG14</f>
        <v>0</v>
      </c>
      <c r="AH74" s="207">
        <f>'UBS Sao Remo'!AH14</f>
        <v>0</v>
      </c>
    </row>
    <row r="75" spans="1:34" ht="24" x14ac:dyDescent="0.25">
      <c r="A75" s="361" t="str">
        <f>'UBS Sao Remo'!A15</f>
        <v>Cirurgião Dentista II (procedimeto individual)</v>
      </c>
      <c r="B75" s="214">
        <f>'UBS Sao Remo'!B15</f>
        <v>756</v>
      </c>
      <c r="C75" s="317">
        <f>'UBS Sao Remo'!C15</f>
        <v>0</v>
      </c>
      <c r="D75" s="205">
        <f>'UBS Sao Remo'!D15</f>
        <v>0</v>
      </c>
      <c r="E75" s="317">
        <f>'UBS Sao Remo'!E15</f>
        <v>1238</v>
      </c>
      <c r="F75" s="205">
        <f>'UBS Sao Remo'!F15</f>
        <v>1.6375661375661377</v>
      </c>
      <c r="G75" s="317">
        <f>'UBS Sao Remo'!G15</f>
        <v>883</v>
      </c>
      <c r="H75" s="205">
        <f>'UBS Sao Remo'!H15</f>
        <v>1.1679894179894179</v>
      </c>
      <c r="I75" s="315">
        <f>'UBS Sao Remo'!I15</f>
        <v>2121</v>
      </c>
      <c r="J75" s="207">
        <f>'UBS Sao Remo'!J15</f>
        <v>0.93518518518518523</v>
      </c>
      <c r="K75" s="317">
        <f>'UBS Sao Remo'!K15</f>
        <v>1162</v>
      </c>
      <c r="L75" s="205">
        <f>'UBS Sao Remo'!L15</f>
        <v>1.537037037037037</v>
      </c>
      <c r="M75" s="317">
        <f>'UBS Sao Remo'!M15</f>
        <v>917</v>
      </c>
      <c r="N75" s="205">
        <f>'UBS Sao Remo'!N15</f>
        <v>1.212962962962963</v>
      </c>
      <c r="O75" s="317">
        <f>'UBS Sao Remo'!O15</f>
        <v>939</v>
      </c>
      <c r="P75" s="205">
        <f>'UBS Sao Remo'!P15</f>
        <v>1.2420634920634921</v>
      </c>
      <c r="Q75" s="315">
        <f>'UBS Sao Remo'!Q15</f>
        <v>3018</v>
      </c>
      <c r="R75" s="207">
        <f>'UBS Sao Remo'!R15</f>
        <v>1.3306878306878307</v>
      </c>
      <c r="S75" s="317">
        <f>'UBS Sao Remo'!S15</f>
        <v>0</v>
      </c>
      <c r="T75" s="205">
        <f>'UBS Sao Remo'!T15</f>
        <v>0</v>
      </c>
      <c r="U75" s="317">
        <f>'UBS Sao Remo'!U15</f>
        <v>0</v>
      </c>
      <c r="V75" s="205">
        <f>'UBS Sao Remo'!V15</f>
        <v>0</v>
      </c>
      <c r="W75" s="317">
        <f>'UBS Sao Remo'!W15</f>
        <v>0</v>
      </c>
      <c r="X75" s="205">
        <f>'UBS Sao Remo'!X15</f>
        <v>0</v>
      </c>
      <c r="Y75" s="315">
        <f>'UBS Sao Remo'!Y15</f>
        <v>0</v>
      </c>
      <c r="Z75" s="207">
        <f>'UBS Sao Remo'!Z15</f>
        <v>0</v>
      </c>
      <c r="AA75" s="317">
        <f>'UBS Sao Remo'!AA15</f>
        <v>0</v>
      </c>
      <c r="AB75" s="205">
        <f>'UBS Sao Remo'!AB15</f>
        <v>0</v>
      </c>
      <c r="AC75" s="317">
        <f>'UBS Sao Remo'!AC15</f>
        <v>0</v>
      </c>
      <c r="AD75" s="205">
        <f>'UBS Sao Remo'!AD15</f>
        <v>0</v>
      </c>
      <c r="AE75" s="317">
        <f>'UBS Sao Remo'!AE15</f>
        <v>0</v>
      </c>
      <c r="AF75" s="205">
        <f>'UBS Sao Remo'!AF15</f>
        <v>0</v>
      </c>
      <c r="AG75" s="315">
        <f>'UBS Sao Remo'!AG15</f>
        <v>0</v>
      </c>
      <c r="AH75" s="207">
        <f>'UBS Sao Remo'!AH15</f>
        <v>0</v>
      </c>
    </row>
    <row r="76" spans="1:34" ht="24" x14ac:dyDescent="0.25">
      <c r="A76" s="267" t="str">
        <f>'UBS Sao Remo'!A16</f>
        <v>Cirurgião Dentista I (atendimento individual)</v>
      </c>
      <c r="B76" s="209">
        <f>'UBS Sao Remo'!B16</f>
        <v>192</v>
      </c>
      <c r="C76" s="537">
        <f>'UBS Sao Remo'!C16</f>
        <v>291</v>
      </c>
      <c r="D76" s="196">
        <f>'UBS Sao Remo'!D16</f>
        <v>1.515625</v>
      </c>
      <c r="E76" s="537">
        <f>'UBS Sao Remo'!E16</f>
        <v>195</v>
      </c>
      <c r="F76" s="196">
        <f>'UBS Sao Remo'!F16</f>
        <v>1.015625</v>
      </c>
      <c r="G76" s="537">
        <f>'UBS Sao Remo'!G16</f>
        <v>196</v>
      </c>
      <c r="H76" s="196">
        <f>'UBS Sao Remo'!H16</f>
        <v>1.0208333333333333</v>
      </c>
      <c r="I76" s="315">
        <f>'UBS Sao Remo'!I16</f>
        <v>682</v>
      </c>
      <c r="J76" s="207">
        <f>'UBS Sao Remo'!J16</f>
        <v>1.1840277777777777</v>
      </c>
      <c r="K76" s="537">
        <f>'UBS Sao Remo'!K16</f>
        <v>79</v>
      </c>
      <c r="L76" s="196">
        <f>'UBS Sao Remo'!L16</f>
        <v>0.41145833333333331</v>
      </c>
      <c r="M76" s="537">
        <f>'UBS Sao Remo'!M16</f>
        <v>129</v>
      </c>
      <c r="N76" s="196">
        <f>'UBS Sao Remo'!N16</f>
        <v>0.671875</v>
      </c>
      <c r="O76" s="537">
        <f>'UBS Sao Remo'!O16</f>
        <v>149</v>
      </c>
      <c r="P76" s="196">
        <f>'UBS Sao Remo'!P16</f>
        <v>0.77604166666666663</v>
      </c>
      <c r="Q76" s="315">
        <f>'UBS Sao Remo'!Q16</f>
        <v>357</v>
      </c>
      <c r="R76" s="207">
        <f>'UBS Sao Remo'!R16</f>
        <v>0.61979166666666663</v>
      </c>
      <c r="S76" s="537">
        <f>'UBS Sao Remo'!S16</f>
        <v>0</v>
      </c>
      <c r="T76" s="196">
        <f>'UBS Sao Remo'!T16</f>
        <v>0</v>
      </c>
      <c r="U76" s="537">
        <f>'UBS Sao Remo'!U16</f>
        <v>0</v>
      </c>
      <c r="V76" s="196">
        <f>'UBS Sao Remo'!V16</f>
        <v>0</v>
      </c>
      <c r="W76" s="537">
        <f>'UBS Sao Remo'!W16</f>
        <v>0</v>
      </c>
      <c r="X76" s="196">
        <f>'UBS Sao Remo'!X16</f>
        <v>0</v>
      </c>
      <c r="Y76" s="315">
        <f>'UBS Sao Remo'!Y16</f>
        <v>0</v>
      </c>
      <c r="Z76" s="207">
        <f>'UBS Sao Remo'!Z16</f>
        <v>0</v>
      </c>
      <c r="AA76" s="537">
        <f>'UBS Sao Remo'!AA16</f>
        <v>0</v>
      </c>
      <c r="AB76" s="196">
        <f>'UBS Sao Remo'!AB16</f>
        <v>0</v>
      </c>
      <c r="AC76" s="537">
        <f>'UBS Sao Remo'!AC16</f>
        <v>0</v>
      </c>
      <c r="AD76" s="196">
        <f>'UBS Sao Remo'!AD16</f>
        <v>0</v>
      </c>
      <c r="AE76" s="537">
        <f>'UBS Sao Remo'!AE16</f>
        <v>0</v>
      </c>
      <c r="AF76" s="196">
        <f>'UBS Sao Remo'!AF16</f>
        <v>0</v>
      </c>
      <c r="AG76" s="315">
        <f>'UBS Sao Remo'!AG16</f>
        <v>0</v>
      </c>
      <c r="AH76" s="207">
        <f>'UBS Sao Remo'!AH16</f>
        <v>0</v>
      </c>
    </row>
    <row r="77" spans="1:34" ht="24.75" thickBot="1" x14ac:dyDescent="0.3">
      <c r="A77" s="363" t="str">
        <f>'UBS Sao Remo'!A17</f>
        <v>Cirurgião Dentista I (prodecimento individual)</v>
      </c>
      <c r="B77" s="322">
        <f>'UBS Sao Remo'!B17</f>
        <v>672</v>
      </c>
      <c r="C77" s="323">
        <f>'UBS Sao Remo'!C17</f>
        <v>883</v>
      </c>
      <c r="D77" s="240">
        <f>'UBS Sao Remo'!D17</f>
        <v>1.3139880952380953</v>
      </c>
      <c r="E77" s="323">
        <f>'UBS Sao Remo'!E17</f>
        <v>659</v>
      </c>
      <c r="F77" s="240">
        <f>'UBS Sao Remo'!F17</f>
        <v>0.98065476190476186</v>
      </c>
      <c r="G77" s="323">
        <f>'UBS Sao Remo'!G17</f>
        <v>676</v>
      </c>
      <c r="H77" s="240">
        <f>'UBS Sao Remo'!H17</f>
        <v>1.0059523809523809</v>
      </c>
      <c r="I77" s="324">
        <f>'UBS Sao Remo'!I17</f>
        <v>2218</v>
      </c>
      <c r="J77" s="241">
        <f>'UBS Sao Remo'!J17</f>
        <v>1.1001984126984128</v>
      </c>
      <c r="K77" s="323">
        <f>'UBS Sao Remo'!K17</f>
        <v>445</v>
      </c>
      <c r="L77" s="240">
        <f>'UBS Sao Remo'!L17</f>
        <v>0.66220238095238093</v>
      </c>
      <c r="M77" s="323">
        <f>'UBS Sao Remo'!M17</f>
        <v>503</v>
      </c>
      <c r="N77" s="240">
        <f>'UBS Sao Remo'!N17</f>
        <v>0.74851190476190477</v>
      </c>
      <c r="O77" s="323">
        <f>'UBS Sao Remo'!O17</f>
        <v>860</v>
      </c>
      <c r="P77" s="240">
        <f>'UBS Sao Remo'!P17</f>
        <v>1.2797619047619047</v>
      </c>
      <c r="Q77" s="315">
        <f>'UBS Sao Remo'!Q17</f>
        <v>1808</v>
      </c>
      <c r="R77" s="207">
        <f>'UBS Sao Remo'!R17</f>
        <v>0.89682539682539686</v>
      </c>
      <c r="S77" s="323">
        <f>'UBS Sao Remo'!S17</f>
        <v>0</v>
      </c>
      <c r="T77" s="240">
        <f>'UBS Sao Remo'!T17</f>
        <v>0</v>
      </c>
      <c r="U77" s="323">
        <f>'UBS Sao Remo'!U17</f>
        <v>0</v>
      </c>
      <c r="V77" s="240">
        <f>'UBS Sao Remo'!V17</f>
        <v>0</v>
      </c>
      <c r="W77" s="323">
        <f>'UBS Sao Remo'!W17</f>
        <v>0</v>
      </c>
      <c r="X77" s="240">
        <f>'UBS Sao Remo'!X17</f>
        <v>0</v>
      </c>
      <c r="Y77" s="324">
        <f>'UBS Sao Remo'!Y17</f>
        <v>0</v>
      </c>
      <c r="Z77" s="241">
        <f>'UBS Sao Remo'!Z17</f>
        <v>0</v>
      </c>
      <c r="AA77" s="323">
        <f>'UBS Sao Remo'!AA17</f>
        <v>0</v>
      </c>
      <c r="AB77" s="240">
        <f>'UBS Sao Remo'!AB17</f>
        <v>0</v>
      </c>
      <c r="AC77" s="323">
        <f>'UBS Sao Remo'!AC17</f>
        <v>0</v>
      </c>
      <c r="AD77" s="240">
        <f>'UBS Sao Remo'!AD17</f>
        <v>0</v>
      </c>
      <c r="AE77" s="323">
        <f>'UBS Sao Remo'!AE17</f>
        <v>0</v>
      </c>
      <c r="AF77" s="240">
        <f>'UBS Sao Remo'!AF17</f>
        <v>0</v>
      </c>
      <c r="AG77" s="315">
        <f>'UBS Sao Remo'!AG17</f>
        <v>0</v>
      </c>
      <c r="AH77" s="207">
        <f>'UBS Sao Remo'!AH17</f>
        <v>0</v>
      </c>
    </row>
    <row r="78" spans="1:34" ht="15.75" thickBot="1" x14ac:dyDescent="0.3">
      <c r="A78" s="31" t="str">
        <f>'UBS Sao Remo'!A18</f>
        <v>SOMA</v>
      </c>
      <c r="B78" s="319">
        <f>'UBS Sao Remo'!B18</f>
        <v>8564</v>
      </c>
      <c r="C78" s="35">
        <f>'UBS Sao Remo'!C18</f>
        <v>6702</v>
      </c>
      <c r="D78" s="37">
        <f>'UBS Sao Remo'!D18</f>
        <v>0.78257823446987385</v>
      </c>
      <c r="E78" s="35">
        <f>'UBS Sao Remo'!E18</f>
        <v>8395</v>
      </c>
      <c r="F78" s="37">
        <f>'UBS Sao Remo'!F18</f>
        <v>0.98026623073330221</v>
      </c>
      <c r="G78" s="35">
        <f>'UBS Sao Remo'!G18</f>
        <v>8405</v>
      </c>
      <c r="H78" s="220">
        <f>'UBS Sao Remo'!H18</f>
        <v>0.98143390938813635</v>
      </c>
      <c r="I78" s="325">
        <f>'UBS Sao Remo'!I18</f>
        <v>23502</v>
      </c>
      <c r="J78" s="264">
        <f>'UBS Sao Remo'!J18</f>
        <v>0.91475945819710414</v>
      </c>
      <c r="K78" s="35">
        <f>'UBS Sao Remo'!K18</f>
        <v>8809</v>
      </c>
      <c r="L78" s="37">
        <f>'UBS Sao Remo'!L18</f>
        <v>1.0286081270434377</v>
      </c>
      <c r="M78" s="35">
        <f>'UBS Sao Remo'!M18</f>
        <v>8400</v>
      </c>
      <c r="N78" s="37">
        <f>'UBS Sao Remo'!N18</f>
        <v>0.98085007006071934</v>
      </c>
      <c r="O78" s="35">
        <f>'UBS Sao Remo'!O18</f>
        <v>7389</v>
      </c>
      <c r="P78" s="220">
        <f>'UBS Sao Remo'!P18</f>
        <v>0.86279775805698267</v>
      </c>
      <c r="Q78" s="320">
        <f>'UBS Sao Remo'!Q18</f>
        <v>24598</v>
      </c>
      <c r="R78" s="226">
        <f>'UBS Sao Remo'!R18</f>
        <v>0.95741865172037988</v>
      </c>
      <c r="S78" s="35">
        <f>'UBS Sao Remo'!S18</f>
        <v>0</v>
      </c>
      <c r="T78" s="37">
        <f>'UBS Sao Remo'!T18</f>
        <v>0</v>
      </c>
      <c r="U78" s="35">
        <f>'UBS Sao Remo'!U18</f>
        <v>0</v>
      </c>
      <c r="V78" s="37">
        <f>'UBS Sao Remo'!V18</f>
        <v>0</v>
      </c>
      <c r="W78" s="35">
        <f>'UBS Sao Remo'!W18</f>
        <v>0</v>
      </c>
      <c r="X78" s="220">
        <f>'UBS Sao Remo'!X18</f>
        <v>0</v>
      </c>
      <c r="Y78" s="325">
        <f>'UBS Sao Remo'!Y18</f>
        <v>0</v>
      </c>
      <c r="Z78" s="264">
        <f>'UBS Sao Remo'!Z18</f>
        <v>0</v>
      </c>
      <c r="AA78" s="35">
        <f>'UBS Sao Remo'!AA18</f>
        <v>0</v>
      </c>
      <c r="AB78" s="37">
        <f>'UBS Sao Remo'!AB18</f>
        <v>0</v>
      </c>
      <c r="AC78" s="35">
        <f>'UBS Sao Remo'!AC18</f>
        <v>0</v>
      </c>
      <c r="AD78" s="37">
        <f>'UBS Sao Remo'!AD18</f>
        <v>0</v>
      </c>
      <c r="AE78" s="35">
        <f>'UBS Sao Remo'!AE18</f>
        <v>0</v>
      </c>
      <c r="AF78" s="220">
        <f>'UBS Sao Remo'!AF18</f>
        <v>0</v>
      </c>
      <c r="AG78" s="320">
        <f>'UBS Sao Remo'!AG18</f>
        <v>0</v>
      </c>
      <c r="AH78" s="226">
        <f>'UBS Sao Remo'!AH18</f>
        <v>0</v>
      </c>
    </row>
    <row r="80" spans="1:34" ht="15.75" x14ac:dyDescent="0.25">
      <c r="A80" s="950" t="s">
        <v>414</v>
      </c>
      <c r="B80" s="951"/>
      <c r="C80" s="951"/>
      <c r="D80" s="951"/>
      <c r="E80" s="951"/>
      <c r="F80" s="951"/>
      <c r="G80" s="951"/>
      <c r="H80" s="951"/>
      <c r="I80" s="951"/>
      <c r="J80" s="951"/>
      <c r="K80" s="951"/>
      <c r="L80" s="951"/>
      <c r="M80" s="951"/>
      <c r="N80" s="951"/>
      <c r="O80" s="951"/>
      <c r="P80" s="951"/>
      <c r="Q80" s="951"/>
      <c r="R80" s="951"/>
      <c r="S80" s="951"/>
      <c r="T80" s="951"/>
      <c r="U80" s="951"/>
      <c r="V80" s="951"/>
      <c r="W80" s="951"/>
      <c r="X80" s="951"/>
      <c r="Y80" s="951"/>
      <c r="Z80" s="951"/>
      <c r="AA80" s="951"/>
      <c r="AB80" s="951"/>
      <c r="AC80" s="951"/>
      <c r="AD80" s="951"/>
      <c r="AE80" s="951"/>
      <c r="AF80" s="951"/>
      <c r="AG80" s="951"/>
      <c r="AH80" s="951"/>
    </row>
    <row r="81" spans="1:36" ht="24.75" thickBot="1" x14ac:dyDescent="0.3">
      <c r="A81" s="326" t="s">
        <v>8</v>
      </c>
      <c r="B81" s="327" t="s">
        <v>9</v>
      </c>
      <c r="C81" s="43" t="str">
        <f t="shared" ref="C81:AH81" si="5">C25</f>
        <v>JAN</v>
      </c>
      <c r="D81" s="44" t="str">
        <f t="shared" si="5"/>
        <v>%</v>
      </c>
      <c r="E81" s="43" t="str">
        <f t="shared" si="5"/>
        <v>FEV</v>
      </c>
      <c r="F81" s="44" t="str">
        <f t="shared" si="5"/>
        <v>%</v>
      </c>
      <c r="G81" s="43" t="str">
        <f t="shared" si="5"/>
        <v>MAR</v>
      </c>
      <c r="H81" s="44" t="str">
        <f t="shared" si="5"/>
        <v>%</v>
      </c>
      <c r="I81" s="45" t="str">
        <f t="shared" si="5"/>
        <v>Trimestre</v>
      </c>
      <c r="J81" s="45" t="str">
        <f t="shared" si="5"/>
        <v>%</v>
      </c>
      <c r="K81" s="43" t="str">
        <f t="shared" si="5"/>
        <v>ABR</v>
      </c>
      <c r="L81" s="44" t="str">
        <f t="shared" si="5"/>
        <v>%</v>
      </c>
      <c r="M81" s="43" t="str">
        <f t="shared" si="5"/>
        <v>MAI</v>
      </c>
      <c r="N81" s="44" t="str">
        <f t="shared" si="5"/>
        <v>%</v>
      </c>
      <c r="O81" s="43" t="str">
        <f t="shared" si="5"/>
        <v>JUN</v>
      </c>
      <c r="P81" s="44" t="str">
        <f t="shared" si="5"/>
        <v>%</v>
      </c>
      <c r="Q81" s="45" t="str">
        <f t="shared" si="5"/>
        <v>Trimestre</v>
      </c>
      <c r="R81" s="45" t="str">
        <f t="shared" si="5"/>
        <v>%</v>
      </c>
      <c r="S81" s="43" t="str">
        <f t="shared" si="5"/>
        <v>JUL</v>
      </c>
      <c r="T81" s="44" t="str">
        <f t="shared" si="5"/>
        <v>%</v>
      </c>
      <c r="U81" s="43" t="str">
        <f t="shared" si="5"/>
        <v>AGO</v>
      </c>
      <c r="V81" s="44" t="str">
        <f t="shared" si="5"/>
        <v>%</v>
      </c>
      <c r="W81" s="43" t="str">
        <f t="shared" si="5"/>
        <v>SET</v>
      </c>
      <c r="X81" s="44" t="str">
        <f t="shared" si="5"/>
        <v>%</v>
      </c>
      <c r="Y81" s="45" t="str">
        <f t="shared" si="5"/>
        <v>Trimestre</v>
      </c>
      <c r="Z81" s="45" t="str">
        <f t="shared" si="5"/>
        <v>%</v>
      </c>
      <c r="AA81" s="43" t="str">
        <f t="shared" si="5"/>
        <v>OUT</v>
      </c>
      <c r="AB81" s="44" t="str">
        <f t="shared" si="5"/>
        <v>%</v>
      </c>
      <c r="AC81" s="43" t="str">
        <f t="shared" si="5"/>
        <v>NOV</v>
      </c>
      <c r="AD81" s="44" t="str">
        <f t="shared" si="5"/>
        <v>%</v>
      </c>
      <c r="AE81" s="43" t="str">
        <f t="shared" si="5"/>
        <v>DEZ</v>
      </c>
      <c r="AF81" s="44" t="str">
        <f t="shared" si="5"/>
        <v>%</v>
      </c>
      <c r="AG81" s="45" t="str">
        <f t="shared" si="5"/>
        <v>Trimestre</v>
      </c>
      <c r="AH81" s="45" t="str">
        <f t="shared" si="5"/>
        <v>%</v>
      </c>
    </row>
    <row r="82" spans="1:36" ht="24.75" thickTop="1" x14ac:dyDescent="0.25">
      <c r="A82" s="362" t="str">
        <f>'AMA e UBS Vila Sonia'!A7</f>
        <v>Cirurgião Dentista (atendimento individual) UBS</v>
      </c>
      <c r="B82" s="293">
        <f>'AMA e UBS Vila Sonia'!B7</f>
        <v>576</v>
      </c>
      <c r="C82" s="294">
        <f>'AMA e UBS Vila Sonia'!C7</f>
        <v>388</v>
      </c>
      <c r="D82" s="3">
        <f>'AMA e UBS Vila Sonia'!D7</f>
        <v>0.67361111111111116</v>
      </c>
      <c r="E82" s="295">
        <f>'AMA e UBS Vila Sonia'!E7</f>
        <v>80</v>
      </c>
      <c r="F82" s="3">
        <f>'AMA e UBS Vila Sonia'!F7</f>
        <v>0.1388888888888889</v>
      </c>
      <c r="G82" s="295">
        <f>'AMA e UBS Vila Sonia'!G7</f>
        <v>108</v>
      </c>
      <c r="H82" s="3">
        <f>'AMA e UBS Vila Sonia'!H7</f>
        <v>0.1875</v>
      </c>
      <c r="I82" s="296">
        <f>'AMA e UBS Vila Sonia'!I7</f>
        <v>576</v>
      </c>
      <c r="J82" s="4">
        <f>'AMA e UBS Vila Sonia'!J7</f>
        <v>0.33333333333333331</v>
      </c>
      <c r="K82" s="295">
        <f>'AMA e UBS Vila Sonia'!K7</f>
        <v>327</v>
      </c>
      <c r="L82" s="3">
        <f>'AMA e UBS Vila Sonia'!L7</f>
        <v>0.56770833333333337</v>
      </c>
      <c r="M82" s="295">
        <f>'AMA e UBS Vila Sonia'!M7</f>
        <v>485</v>
      </c>
      <c r="N82" s="3">
        <f>'AMA e UBS Vila Sonia'!N7</f>
        <v>0.84201388888888884</v>
      </c>
      <c r="O82" s="295">
        <f>'AMA e UBS Vila Sonia'!O7</f>
        <v>536</v>
      </c>
      <c r="P82" s="3">
        <f>'AMA e UBS Vila Sonia'!P7</f>
        <v>0.93055555555555558</v>
      </c>
      <c r="Q82" s="296">
        <f>'AMA e UBS Vila Sonia'!Q7</f>
        <v>1348</v>
      </c>
      <c r="R82" s="4">
        <f>'AMA e UBS Vila Sonia'!R7</f>
        <v>0.78009259259259256</v>
      </c>
      <c r="S82" s="294">
        <f>'AMA e UBS Vila Sonia'!S7</f>
        <v>0</v>
      </c>
      <c r="T82" s="3">
        <f>'AMA e UBS Vila Sonia'!T7</f>
        <v>0</v>
      </c>
      <c r="U82" s="295">
        <f>'AMA e UBS Vila Sonia'!U7</f>
        <v>0</v>
      </c>
      <c r="V82" s="3">
        <f>'AMA e UBS Vila Sonia'!V7</f>
        <v>0</v>
      </c>
      <c r="W82" s="295">
        <f>'AMA e UBS Vila Sonia'!W7</f>
        <v>0</v>
      </c>
      <c r="X82" s="3">
        <f>'AMA e UBS Vila Sonia'!X7</f>
        <v>0</v>
      </c>
      <c r="Y82" s="296">
        <f>'AMA e UBS Vila Sonia'!Y7</f>
        <v>0</v>
      </c>
      <c r="Z82" s="4">
        <f>'AMA e UBS Vila Sonia'!Z7</f>
        <v>0</v>
      </c>
      <c r="AA82" s="295">
        <f>'AMA e UBS Vila Sonia'!AA7</f>
        <v>0</v>
      </c>
      <c r="AB82" s="3">
        <f>'AMA e UBS Vila Sonia'!AB7</f>
        <v>0</v>
      </c>
      <c r="AC82" s="295">
        <f>'AMA e UBS Vila Sonia'!AC7</f>
        <v>0</v>
      </c>
      <c r="AD82" s="3">
        <f>'AMA e UBS Vila Sonia'!AD7</f>
        <v>0</v>
      </c>
      <c r="AE82" s="295">
        <f>'AMA e UBS Vila Sonia'!AE7</f>
        <v>0</v>
      </c>
      <c r="AF82" s="3">
        <f>'AMA e UBS Vila Sonia'!AF7</f>
        <v>0</v>
      </c>
      <c r="AG82" s="296">
        <f>'AMA e UBS Vila Sonia'!AG7</f>
        <v>0</v>
      </c>
      <c r="AH82" s="4">
        <f>'AMA e UBS Vila Sonia'!AH7</f>
        <v>0</v>
      </c>
    </row>
    <row r="83" spans="1:36" ht="24" x14ac:dyDescent="0.25">
      <c r="A83" s="362" t="str">
        <f>'AMA e UBS Vila Sonia'!A8</f>
        <v>Cirurgião Dentista (procedimento) UBS</v>
      </c>
      <c r="B83" s="328">
        <f>'AMA e UBS Vila Sonia'!B8</f>
        <v>2016</v>
      </c>
      <c r="C83" s="329">
        <f>'AMA e UBS Vila Sonia'!C8</f>
        <v>762</v>
      </c>
      <c r="D83" s="3">
        <f>'AMA e UBS Vila Sonia'!D8</f>
        <v>0.37797619047619047</v>
      </c>
      <c r="E83" s="300">
        <f>'AMA e UBS Vila Sonia'!E8</f>
        <v>89</v>
      </c>
      <c r="F83" s="3">
        <f>'AMA e UBS Vila Sonia'!F8</f>
        <v>4.41468253968254E-2</v>
      </c>
      <c r="G83" s="300">
        <f>'AMA e UBS Vila Sonia'!G8</f>
        <v>552</v>
      </c>
      <c r="H83" s="3">
        <f>'AMA e UBS Vila Sonia'!H8</f>
        <v>0.27380952380952384</v>
      </c>
      <c r="I83" s="296">
        <f>'AMA e UBS Vila Sonia'!I8</f>
        <v>1403</v>
      </c>
      <c r="J83" s="4">
        <f>'AMA e UBS Vila Sonia'!J8</f>
        <v>0.23197751322751323</v>
      </c>
      <c r="K83" s="300">
        <f>'AMA e UBS Vila Sonia'!K8</f>
        <v>2436</v>
      </c>
      <c r="L83" s="3">
        <f>'AMA e UBS Vila Sonia'!L8</f>
        <v>1.2083333333333333</v>
      </c>
      <c r="M83" s="300">
        <f>'AMA e UBS Vila Sonia'!M8</f>
        <v>2560</v>
      </c>
      <c r="N83" s="3">
        <f>'AMA e UBS Vila Sonia'!N8</f>
        <v>1.2698412698412698</v>
      </c>
      <c r="O83" s="300">
        <f>'AMA e UBS Vila Sonia'!O8</f>
        <v>1655</v>
      </c>
      <c r="P83" s="3">
        <f>'AMA e UBS Vila Sonia'!P8</f>
        <v>0.82093253968253965</v>
      </c>
      <c r="Q83" s="296">
        <f>'AMA e UBS Vila Sonia'!Q8</f>
        <v>6651</v>
      </c>
      <c r="R83" s="4">
        <f>'AMA e UBS Vila Sonia'!R8</f>
        <v>1.0997023809523809</v>
      </c>
      <c r="S83" s="329">
        <f>'AMA e UBS Vila Sonia'!S8</f>
        <v>0</v>
      </c>
      <c r="T83" s="3">
        <f>'AMA e UBS Vila Sonia'!T8</f>
        <v>0</v>
      </c>
      <c r="U83" s="300">
        <f>'AMA e UBS Vila Sonia'!U8</f>
        <v>0</v>
      </c>
      <c r="V83" s="3">
        <f>'AMA e UBS Vila Sonia'!V8</f>
        <v>0</v>
      </c>
      <c r="W83" s="300">
        <f>'AMA e UBS Vila Sonia'!W8</f>
        <v>0</v>
      </c>
      <c r="X83" s="3">
        <f>'AMA e UBS Vila Sonia'!X8</f>
        <v>0</v>
      </c>
      <c r="Y83" s="296">
        <f>'AMA e UBS Vila Sonia'!Y8</f>
        <v>0</v>
      </c>
      <c r="Z83" s="4">
        <f>'AMA e UBS Vila Sonia'!Z8</f>
        <v>0</v>
      </c>
      <c r="AA83" s="300">
        <f>'AMA e UBS Vila Sonia'!AA8</f>
        <v>0</v>
      </c>
      <c r="AB83" s="3">
        <f>'AMA e UBS Vila Sonia'!AB8</f>
        <v>0</v>
      </c>
      <c r="AC83" s="300">
        <f>'AMA e UBS Vila Sonia'!AC8</f>
        <v>0</v>
      </c>
      <c r="AD83" s="3">
        <f>'AMA e UBS Vila Sonia'!AD8</f>
        <v>0</v>
      </c>
      <c r="AE83" s="300">
        <f>'AMA e UBS Vila Sonia'!AE8</f>
        <v>0</v>
      </c>
      <c r="AF83" s="3">
        <f>'AMA e UBS Vila Sonia'!AF8</f>
        <v>0</v>
      </c>
      <c r="AG83" s="296">
        <f>'AMA e UBS Vila Sonia'!AG8</f>
        <v>0</v>
      </c>
      <c r="AH83" s="4">
        <f>'AMA e UBS Vila Sonia'!AH8</f>
        <v>0</v>
      </c>
    </row>
    <row r="84" spans="1:36" x14ac:dyDescent="0.25">
      <c r="A84" s="362" t="str">
        <f>'AMA e UBS Vila Sonia'!A9</f>
        <v>Clinico (consulta) UBS</v>
      </c>
      <c r="B84" s="328">
        <f>'AMA e UBS Vila Sonia'!B9</f>
        <v>2304</v>
      </c>
      <c r="C84" s="329">
        <f>'AMA e UBS Vila Sonia'!C9</f>
        <v>1709</v>
      </c>
      <c r="D84" s="3">
        <f>'AMA e UBS Vila Sonia'!D9</f>
        <v>0.74175347222222221</v>
      </c>
      <c r="E84" s="300">
        <f>'AMA e UBS Vila Sonia'!E9</f>
        <v>1800</v>
      </c>
      <c r="F84" s="3">
        <f>'AMA e UBS Vila Sonia'!F9</f>
        <v>0.78125</v>
      </c>
      <c r="G84" s="300">
        <f>'AMA e UBS Vila Sonia'!G9</f>
        <v>1344</v>
      </c>
      <c r="H84" s="3">
        <f>'AMA e UBS Vila Sonia'!H9</f>
        <v>0.58333333333333337</v>
      </c>
      <c r="I84" s="296">
        <f>'AMA e UBS Vila Sonia'!I9</f>
        <v>4853</v>
      </c>
      <c r="J84" s="4">
        <f>'AMA e UBS Vila Sonia'!J9</f>
        <v>0.70211226851851849</v>
      </c>
      <c r="K84" s="300">
        <f>'AMA e UBS Vila Sonia'!K9</f>
        <v>1689</v>
      </c>
      <c r="L84" s="3">
        <f>'AMA e UBS Vila Sonia'!L9</f>
        <v>0.73307291666666663</v>
      </c>
      <c r="M84" s="300">
        <f>'AMA e UBS Vila Sonia'!M9</f>
        <v>1705</v>
      </c>
      <c r="N84" s="3">
        <f>'AMA e UBS Vila Sonia'!N9</f>
        <v>0.74001736111111116</v>
      </c>
      <c r="O84" s="300">
        <f>'AMA e UBS Vila Sonia'!O9</f>
        <v>1105</v>
      </c>
      <c r="P84" s="3">
        <f>'AMA e UBS Vila Sonia'!P9</f>
        <v>0.47960069444444442</v>
      </c>
      <c r="Q84" s="296">
        <f>'AMA e UBS Vila Sonia'!Q9</f>
        <v>4499</v>
      </c>
      <c r="R84" s="4">
        <f>'AMA e UBS Vila Sonia'!R9</f>
        <v>0.6508969907407407</v>
      </c>
      <c r="S84" s="329">
        <f>'AMA e UBS Vila Sonia'!S9</f>
        <v>0</v>
      </c>
      <c r="T84" s="3">
        <f>'AMA e UBS Vila Sonia'!T9</f>
        <v>0</v>
      </c>
      <c r="U84" s="300">
        <f>'AMA e UBS Vila Sonia'!U9</f>
        <v>0</v>
      </c>
      <c r="V84" s="3">
        <f>'AMA e UBS Vila Sonia'!V9</f>
        <v>0</v>
      </c>
      <c r="W84" s="300">
        <f>'AMA e UBS Vila Sonia'!W9</f>
        <v>0</v>
      </c>
      <c r="X84" s="3">
        <f>'AMA e UBS Vila Sonia'!X9</f>
        <v>0</v>
      </c>
      <c r="Y84" s="296">
        <f>'AMA e UBS Vila Sonia'!Y9</f>
        <v>0</v>
      </c>
      <c r="Z84" s="4">
        <f>'AMA e UBS Vila Sonia'!Z9</f>
        <v>0</v>
      </c>
      <c r="AA84" s="300">
        <f>'AMA e UBS Vila Sonia'!AA9</f>
        <v>0</v>
      </c>
      <c r="AB84" s="3">
        <f>'AMA e UBS Vila Sonia'!AB9</f>
        <v>0</v>
      </c>
      <c r="AC84" s="300">
        <f>'AMA e UBS Vila Sonia'!AC9</f>
        <v>0</v>
      </c>
      <c r="AD84" s="3">
        <f>'AMA e UBS Vila Sonia'!AD9</f>
        <v>0</v>
      </c>
      <c r="AE84" s="300">
        <f>'AMA e UBS Vila Sonia'!AE9</f>
        <v>0</v>
      </c>
      <c r="AF84" s="3">
        <f>'AMA e UBS Vila Sonia'!AF9</f>
        <v>0</v>
      </c>
      <c r="AG84" s="296">
        <f>'AMA e UBS Vila Sonia'!AG9</f>
        <v>0</v>
      </c>
      <c r="AH84" s="4">
        <f>'AMA e UBS Vila Sonia'!AH9</f>
        <v>0</v>
      </c>
    </row>
    <row r="85" spans="1:36" ht="24" x14ac:dyDescent="0.25">
      <c r="A85" s="362" t="str">
        <f>'AMA e UBS Vila Sonia'!A10</f>
        <v>Tocoginecologista (consulta) UBS</v>
      </c>
      <c r="B85" s="328">
        <f>'AMA e UBS Vila Sonia'!B10</f>
        <v>921</v>
      </c>
      <c r="C85" s="329">
        <f>'AMA e UBS Vila Sonia'!C10</f>
        <v>582</v>
      </c>
      <c r="D85" s="3">
        <f>'AMA e UBS Vila Sonia'!D10</f>
        <v>0.63192182410423448</v>
      </c>
      <c r="E85" s="300">
        <f>'AMA e UBS Vila Sonia'!E10</f>
        <v>374</v>
      </c>
      <c r="F85" s="3">
        <f>'AMA e UBS Vila Sonia'!F10</f>
        <v>0.40608034744842564</v>
      </c>
      <c r="G85" s="300">
        <f>'AMA e UBS Vila Sonia'!G10</f>
        <v>397</v>
      </c>
      <c r="H85" s="3">
        <f>'AMA e UBS Vila Sonia'!H10</f>
        <v>0.43105320304017375</v>
      </c>
      <c r="I85" s="296">
        <f>'AMA e UBS Vila Sonia'!I10</f>
        <v>1353</v>
      </c>
      <c r="J85" s="4">
        <f>'AMA e UBS Vila Sonia'!J10</f>
        <v>0.48968512486427795</v>
      </c>
      <c r="K85" s="300">
        <f>'AMA e UBS Vila Sonia'!K10</f>
        <v>553</v>
      </c>
      <c r="L85" s="3">
        <f>'AMA e UBS Vila Sonia'!L10</f>
        <v>0.60043431053203045</v>
      </c>
      <c r="M85" s="300">
        <f>'AMA e UBS Vila Sonia'!M10</f>
        <v>505</v>
      </c>
      <c r="N85" s="3">
        <f>'AMA e UBS Vila Sonia'!N10</f>
        <v>0.54831704668838221</v>
      </c>
      <c r="O85" s="300">
        <f>'AMA e UBS Vila Sonia'!O10</f>
        <v>437</v>
      </c>
      <c r="P85" s="3">
        <f>'AMA e UBS Vila Sonia'!P10</f>
        <v>0.47448425624321389</v>
      </c>
      <c r="Q85" s="296">
        <f>'AMA e UBS Vila Sonia'!Q10</f>
        <v>1495</v>
      </c>
      <c r="R85" s="4">
        <f>'AMA e UBS Vila Sonia'!R10</f>
        <v>0.54107853782120885</v>
      </c>
      <c r="S85" s="329">
        <f>'AMA e UBS Vila Sonia'!S10</f>
        <v>0</v>
      </c>
      <c r="T85" s="3">
        <f>'AMA e UBS Vila Sonia'!T10</f>
        <v>0</v>
      </c>
      <c r="U85" s="300">
        <f>'AMA e UBS Vila Sonia'!U10</f>
        <v>0</v>
      </c>
      <c r="V85" s="3">
        <f>'AMA e UBS Vila Sonia'!V10</f>
        <v>0</v>
      </c>
      <c r="W85" s="300">
        <f>'AMA e UBS Vila Sonia'!W10</f>
        <v>0</v>
      </c>
      <c r="X85" s="3">
        <f>'AMA e UBS Vila Sonia'!X10</f>
        <v>0</v>
      </c>
      <c r="Y85" s="296">
        <f>'AMA e UBS Vila Sonia'!Y10</f>
        <v>0</v>
      </c>
      <c r="Z85" s="4">
        <f>'AMA e UBS Vila Sonia'!Z10</f>
        <v>0</v>
      </c>
      <c r="AA85" s="300">
        <f>'AMA e UBS Vila Sonia'!AA10</f>
        <v>0</v>
      </c>
      <c r="AB85" s="3">
        <f>'AMA e UBS Vila Sonia'!AB10</f>
        <v>0</v>
      </c>
      <c r="AC85" s="300">
        <f>'AMA e UBS Vila Sonia'!AC10</f>
        <v>0</v>
      </c>
      <c r="AD85" s="3">
        <f>'AMA e UBS Vila Sonia'!AD10</f>
        <v>0</v>
      </c>
      <c r="AE85" s="300">
        <f>'AMA e UBS Vila Sonia'!AE10</f>
        <v>0</v>
      </c>
      <c r="AF85" s="3">
        <f>'AMA e UBS Vila Sonia'!AF10</f>
        <v>0</v>
      </c>
      <c r="AG85" s="296">
        <f>'AMA e UBS Vila Sonia'!AG10</f>
        <v>0</v>
      </c>
      <c r="AH85" s="4">
        <f>'AMA e UBS Vila Sonia'!AH10</f>
        <v>0</v>
      </c>
    </row>
    <row r="86" spans="1:36" x14ac:dyDescent="0.25">
      <c r="A86" s="330" t="str">
        <f>'AMA e UBS Vila Sonia'!A11</f>
        <v>Pediatra (consulta) UBS</v>
      </c>
      <c r="B86" s="331">
        <f>'AMA e UBS Vila Sonia'!B11</f>
        <v>1280</v>
      </c>
      <c r="C86" s="332">
        <f>'AMA e UBS Vila Sonia'!C11</f>
        <v>611</v>
      </c>
      <c r="D86" s="309">
        <f>'AMA e UBS Vila Sonia'!D11</f>
        <v>0.47734375000000001</v>
      </c>
      <c r="E86" s="300">
        <f>'AMA e UBS Vila Sonia'!E11</f>
        <v>624</v>
      </c>
      <c r="F86" s="309">
        <f>'AMA e UBS Vila Sonia'!F11</f>
        <v>0.48749999999999999</v>
      </c>
      <c r="G86" s="300">
        <f>'AMA e UBS Vila Sonia'!G11</f>
        <v>466</v>
      </c>
      <c r="H86" s="309">
        <f>'AMA e UBS Vila Sonia'!H11</f>
        <v>0.36406250000000001</v>
      </c>
      <c r="I86" s="296">
        <f>'AMA e UBS Vila Sonia'!I11</f>
        <v>1701</v>
      </c>
      <c r="J86" s="311">
        <f>'AMA e UBS Vila Sonia'!J11</f>
        <v>0.44296875000000002</v>
      </c>
      <c r="K86" s="300">
        <f>'AMA e UBS Vila Sonia'!K11</f>
        <v>680</v>
      </c>
      <c r="L86" s="309">
        <f>'AMA e UBS Vila Sonia'!L11</f>
        <v>0.53125</v>
      </c>
      <c r="M86" s="300">
        <f>'AMA e UBS Vila Sonia'!M11</f>
        <v>614</v>
      </c>
      <c r="N86" s="309">
        <f>'AMA e UBS Vila Sonia'!N11</f>
        <v>0.47968749999999999</v>
      </c>
      <c r="O86" s="300">
        <f>'AMA e UBS Vila Sonia'!O11</f>
        <v>380</v>
      </c>
      <c r="P86" s="309">
        <f>'AMA e UBS Vila Sonia'!P11</f>
        <v>0.296875</v>
      </c>
      <c r="Q86" s="296">
        <f>'AMA e UBS Vila Sonia'!Q11</f>
        <v>1674</v>
      </c>
      <c r="R86" s="311">
        <f>'AMA e UBS Vila Sonia'!R11</f>
        <v>0.43593749999999998</v>
      </c>
      <c r="S86" s="332">
        <f>'AMA e UBS Vila Sonia'!S11</f>
        <v>0</v>
      </c>
      <c r="T86" s="309">
        <f>'AMA e UBS Vila Sonia'!T11</f>
        <v>0</v>
      </c>
      <c r="U86" s="300">
        <f>'AMA e UBS Vila Sonia'!U11</f>
        <v>0</v>
      </c>
      <c r="V86" s="309">
        <f>'AMA e UBS Vila Sonia'!V11</f>
        <v>0</v>
      </c>
      <c r="W86" s="300">
        <f>'AMA e UBS Vila Sonia'!W11</f>
        <v>0</v>
      </c>
      <c r="X86" s="309">
        <f>'AMA e UBS Vila Sonia'!X11</f>
        <v>0</v>
      </c>
      <c r="Y86" s="296">
        <f>'AMA e UBS Vila Sonia'!Y11</f>
        <v>0</v>
      </c>
      <c r="Z86" s="311">
        <f>'AMA e UBS Vila Sonia'!Z11</f>
        <v>0</v>
      </c>
      <c r="AA86" s="300">
        <f>'AMA e UBS Vila Sonia'!AA11</f>
        <v>0</v>
      </c>
      <c r="AB86" s="309">
        <f>'AMA e UBS Vila Sonia'!AB11</f>
        <v>0</v>
      </c>
      <c r="AC86" s="300">
        <f>'AMA e UBS Vila Sonia'!AC11</f>
        <v>0</v>
      </c>
      <c r="AD86" s="309">
        <f>'AMA e UBS Vila Sonia'!AD11</f>
        <v>0</v>
      </c>
      <c r="AE86" s="300">
        <f>'AMA e UBS Vila Sonia'!AE11</f>
        <v>0</v>
      </c>
      <c r="AF86" s="309">
        <f>'AMA e UBS Vila Sonia'!AF11</f>
        <v>0</v>
      </c>
      <c r="AG86" s="296">
        <f>'AMA e UBS Vila Sonia'!AG11</f>
        <v>0</v>
      </c>
      <c r="AH86" s="311">
        <f>'AMA e UBS Vila Sonia'!AH11</f>
        <v>0</v>
      </c>
    </row>
    <row r="87" spans="1:36" ht="15.75" thickBot="1" x14ac:dyDescent="0.3">
      <c r="A87" s="333" t="str">
        <f>'AMA e UBS Vila Sonia'!A12</f>
        <v>Psiquiatra (consulta) UBS</v>
      </c>
      <c r="B87" s="334">
        <f>'AMA e UBS Vila Sonia'!B12</f>
        <v>264</v>
      </c>
      <c r="C87" s="335">
        <f>'AMA e UBS Vila Sonia'!C12</f>
        <v>260</v>
      </c>
      <c r="D87" s="336">
        <f>'AMA e UBS Vila Sonia'!D12</f>
        <v>0.98484848484848486</v>
      </c>
      <c r="E87" s="337">
        <f>'AMA e UBS Vila Sonia'!E12</f>
        <v>201</v>
      </c>
      <c r="F87" s="336">
        <f>'AMA e UBS Vila Sonia'!F12</f>
        <v>0.76136363636363635</v>
      </c>
      <c r="G87" s="337">
        <f>'AMA e UBS Vila Sonia'!G12</f>
        <v>228</v>
      </c>
      <c r="H87" s="336">
        <f>'AMA e UBS Vila Sonia'!H12</f>
        <v>0.86363636363636365</v>
      </c>
      <c r="I87" s="310">
        <f>'AMA e UBS Vila Sonia'!I12</f>
        <v>689</v>
      </c>
      <c r="J87" s="338">
        <f>'AMA e UBS Vila Sonia'!J12</f>
        <v>0.86994949494949492</v>
      </c>
      <c r="K87" s="337">
        <f>'AMA e UBS Vila Sonia'!K12</f>
        <v>234</v>
      </c>
      <c r="L87" s="336">
        <f>'AMA e UBS Vila Sonia'!L12</f>
        <v>0.88636363636363635</v>
      </c>
      <c r="M87" s="337">
        <f>'AMA e UBS Vila Sonia'!M12</f>
        <v>285</v>
      </c>
      <c r="N87" s="336">
        <f>'AMA e UBS Vila Sonia'!N12</f>
        <v>1.0795454545454546</v>
      </c>
      <c r="O87" s="337">
        <f>'AMA e UBS Vila Sonia'!O12</f>
        <v>166</v>
      </c>
      <c r="P87" s="336">
        <f>'AMA e UBS Vila Sonia'!P12</f>
        <v>0.62878787878787878</v>
      </c>
      <c r="Q87" s="310">
        <f>'AMA e UBS Vila Sonia'!Q12</f>
        <v>685</v>
      </c>
      <c r="R87" s="338">
        <f>'AMA e UBS Vila Sonia'!R12</f>
        <v>0.86489898989898994</v>
      </c>
      <c r="S87" s="335">
        <f>'AMA e UBS Vila Sonia'!S12</f>
        <v>0</v>
      </c>
      <c r="T87" s="336">
        <f>'AMA e UBS Vila Sonia'!T12</f>
        <v>0</v>
      </c>
      <c r="U87" s="337">
        <f>'AMA e UBS Vila Sonia'!U12</f>
        <v>0</v>
      </c>
      <c r="V87" s="336">
        <f>'AMA e UBS Vila Sonia'!V12</f>
        <v>0</v>
      </c>
      <c r="W87" s="337">
        <f>'AMA e UBS Vila Sonia'!W12</f>
        <v>0</v>
      </c>
      <c r="X87" s="336">
        <f>'AMA e UBS Vila Sonia'!X12</f>
        <v>0</v>
      </c>
      <c r="Y87" s="310">
        <f>'AMA e UBS Vila Sonia'!Y12</f>
        <v>0</v>
      </c>
      <c r="Z87" s="338">
        <f>'AMA e UBS Vila Sonia'!Z12</f>
        <v>0</v>
      </c>
      <c r="AA87" s="337">
        <f>'AMA e UBS Vila Sonia'!AA12</f>
        <v>0</v>
      </c>
      <c r="AB87" s="336">
        <f>'AMA e UBS Vila Sonia'!AB12</f>
        <v>0</v>
      </c>
      <c r="AC87" s="337">
        <f>'AMA e UBS Vila Sonia'!AC12</f>
        <v>0</v>
      </c>
      <c r="AD87" s="336">
        <f>'AMA e UBS Vila Sonia'!AD12</f>
        <v>0</v>
      </c>
      <c r="AE87" s="337">
        <f>'AMA e UBS Vila Sonia'!AE12</f>
        <v>0</v>
      </c>
      <c r="AF87" s="336">
        <f>'AMA e UBS Vila Sonia'!AF12</f>
        <v>0</v>
      </c>
      <c r="AG87" s="310">
        <f>'AMA e UBS Vila Sonia'!AG12</f>
        <v>0</v>
      </c>
      <c r="AH87" s="338">
        <f>'AMA e UBS Vila Sonia'!AH12</f>
        <v>0</v>
      </c>
    </row>
    <row r="88" spans="1:36" ht="15.75" thickBot="1" x14ac:dyDescent="0.3">
      <c r="A88" s="31" t="str">
        <f>'AMA e UBS Vila Sonia'!A14</f>
        <v>SOMA</v>
      </c>
      <c r="B88" s="33">
        <f>'AMA e UBS Vila Sonia'!B14</f>
        <v>7425</v>
      </c>
      <c r="C88" s="35">
        <f>'AMA e UBS Vila Sonia'!C14</f>
        <v>4345</v>
      </c>
      <c r="D88" s="37">
        <f>'AMA e UBS Vila Sonia'!D14</f>
        <v>0.58518518518518514</v>
      </c>
      <c r="E88" s="35">
        <f>'AMA e UBS Vila Sonia'!E14</f>
        <v>3200</v>
      </c>
      <c r="F88" s="37">
        <f>'AMA e UBS Vila Sonia'!F14</f>
        <v>0.43097643097643096</v>
      </c>
      <c r="G88" s="35">
        <f>'AMA e UBS Vila Sonia'!G14</f>
        <v>3095</v>
      </c>
      <c r="H88" s="37">
        <f>'AMA e UBS Vila Sonia'!H14</f>
        <v>0.41683501683501684</v>
      </c>
      <c r="I88" s="301">
        <f>'AMA e UBS Vila Sonia'!I14</f>
        <v>10640</v>
      </c>
      <c r="J88" s="339">
        <f>'AMA e UBS Vila Sonia'!J14</f>
        <v>0.47766554433221098</v>
      </c>
      <c r="K88" s="35">
        <f>'AMA e UBS Vila Sonia'!K14</f>
        <v>5919</v>
      </c>
      <c r="L88" s="37">
        <f>'AMA e UBS Vila Sonia'!L14</f>
        <v>0.7971717171717172</v>
      </c>
      <c r="M88" s="35">
        <f>'AMA e UBS Vila Sonia'!M14</f>
        <v>6154</v>
      </c>
      <c r="N88" s="37">
        <f>'AMA e UBS Vila Sonia'!N14</f>
        <v>0.82882154882154879</v>
      </c>
      <c r="O88" s="35">
        <f>'AMA e UBS Vila Sonia'!O14</f>
        <v>4279</v>
      </c>
      <c r="P88" s="37">
        <f>'AMA e UBS Vila Sonia'!P14</f>
        <v>0.57629629629629631</v>
      </c>
      <c r="Q88" s="301">
        <f>'AMA e UBS Vila Sonia'!Q14</f>
        <v>16352</v>
      </c>
      <c r="R88" s="339">
        <f>'AMA e UBS Vila Sonia'!R14</f>
        <v>0.73409652076318743</v>
      </c>
      <c r="S88" s="35">
        <f>'AMA e UBS Vila Sonia'!S14</f>
        <v>0</v>
      </c>
      <c r="T88" s="37">
        <f>'AMA e UBS Vila Sonia'!T14</f>
        <v>0</v>
      </c>
      <c r="U88" s="35">
        <f>'AMA e UBS Vila Sonia'!U14</f>
        <v>0</v>
      </c>
      <c r="V88" s="37">
        <f>'AMA e UBS Vila Sonia'!V14</f>
        <v>0</v>
      </c>
      <c r="W88" s="35">
        <f>'AMA e UBS Vila Sonia'!W14</f>
        <v>0</v>
      </c>
      <c r="X88" s="37">
        <f>'AMA e UBS Vila Sonia'!X14</f>
        <v>0</v>
      </c>
      <c r="Y88" s="301">
        <f>'AMA e UBS Vila Sonia'!Y14</f>
        <v>0</v>
      </c>
      <c r="Z88" s="339">
        <f>'AMA e UBS Vila Sonia'!Z14</f>
        <v>0</v>
      </c>
      <c r="AA88" s="35">
        <f>'AMA e UBS Vila Sonia'!AA14</f>
        <v>0</v>
      </c>
      <c r="AB88" s="37">
        <f>'AMA e UBS Vila Sonia'!AB14</f>
        <v>0</v>
      </c>
      <c r="AC88" s="35">
        <f>'AMA e UBS Vila Sonia'!AC14</f>
        <v>0</v>
      </c>
      <c r="AD88" s="37">
        <f>'AMA e UBS Vila Sonia'!AD14</f>
        <v>0</v>
      </c>
      <c r="AE88" s="35">
        <f>'AMA e UBS Vila Sonia'!AE14</f>
        <v>0</v>
      </c>
      <c r="AF88" s="37">
        <f>'AMA e UBS Vila Sonia'!AF14</f>
        <v>0</v>
      </c>
      <c r="AG88" s="301">
        <f>'AMA e UBS Vila Sonia'!AG14</f>
        <v>0</v>
      </c>
      <c r="AH88" s="339">
        <f>'AMA e UBS Vila Sonia'!AH14</f>
        <v>0</v>
      </c>
    </row>
    <row r="90" spans="1:36" customFormat="1" x14ac:dyDescent="0.25">
      <c r="A90" s="542"/>
      <c r="B90" s="542"/>
      <c r="C90" s="554"/>
      <c r="D90" s="542"/>
      <c r="E90" s="542"/>
      <c r="F90" s="542"/>
      <c r="G90" s="542"/>
      <c r="H90" s="542"/>
      <c r="I90" s="542"/>
      <c r="J90" s="542"/>
      <c r="K90" s="542"/>
      <c r="L90" s="542"/>
      <c r="M90" s="542"/>
      <c r="N90" s="542"/>
      <c r="O90" s="542"/>
      <c r="P90" s="542"/>
      <c r="Q90" s="542"/>
      <c r="R90" s="542"/>
      <c r="S90" s="542"/>
      <c r="T90" s="542"/>
      <c r="U90" s="542"/>
      <c r="V90" s="542"/>
      <c r="W90" s="542"/>
      <c r="X90" s="542"/>
      <c r="Y90" s="542"/>
      <c r="Z90" s="542"/>
      <c r="AA90" s="542"/>
      <c r="AB90" s="542"/>
      <c r="AC90" s="542"/>
      <c r="AD90" s="542"/>
      <c r="AE90" s="542"/>
      <c r="AF90" s="542"/>
      <c r="AG90" s="542"/>
      <c r="AH90" s="542"/>
      <c r="AI90" s="542"/>
      <c r="AJ90" s="542"/>
    </row>
    <row r="91" spans="1:36" ht="15.75" x14ac:dyDescent="0.25">
      <c r="A91" s="950" t="s">
        <v>415</v>
      </c>
      <c r="B91" s="951"/>
      <c r="C91" s="951"/>
      <c r="D91" s="951"/>
      <c r="E91" s="951"/>
      <c r="F91" s="951"/>
      <c r="G91" s="951"/>
      <c r="H91" s="951"/>
      <c r="I91" s="951"/>
      <c r="J91" s="951"/>
      <c r="K91" s="951"/>
      <c r="L91" s="951"/>
      <c r="M91" s="951"/>
      <c r="N91" s="951"/>
      <c r="O91" s="951"/>
      <c r="P91" s="951"/>
      <c r="Q91" s="951"/>
      <c r="R91" s="951"/>
      <c r="S91" s="951"/>
      <c r="T91" s="951"/>
      <c r="U91" s="951"/>
      <c r="V91" s="951"/>
      <c r="W91" s="951"/>
      <c r="X91" s="951"/>
      <c r="Y91" s="951"/>
      <c r="Z91" s="951"/>
      <c r="AA91" s="951"/>
      <c r="AB91" s="951"/>
      <c r="AC91" s="951"/>
      <c r="AD91" s="951"/>
      <c r="AE91" s="951"/>
      <c r="AF91" s="951"/>
      <c r="AG91" s="951"/>
      <c r="AH91" s="951"/>
    </row>
    <row r="92" spans="1:36" ht="24.75" thickBot="1" x14ac:dyDescent="0.3">
      <c r="A92" s="340" t="s">
        <v>8</v>
      </c>
      <c r="B92" s="341" t="s">
        <v>9</v>
      </c>
      <c r="C92" s="43" t="str">
        <f t="shared" ref="C92:AH92" si="6">C25</f>
        <v>JAN</v>
      </c>
      <c r="D92" s="44" t="str">
        <f t="shared" si="6"/>
        <v>%</v>
      </c>
      <c r="E92" s="43" t="str">
        <f t="shared" si="6"/>
        <v>FEV</v>
      </c>
      <c r="F92" s="44" t="str">
        <f t="shared" si="6"/>
        <v>%</v>
      </c>
      <c r="G92" s="43" t="str">
        <f t="shared" si="6"/>
        <v>MAR</v>
      </c>
      <c r="H92" s="44" t="str">
        <f t="shared" si="6"/>
        <v>%</v>
      </c>
      <c r="I92" s="45" t="str">
        <f t="shared" si="6"/>
        <v>Trimestre</v>
      </c>
      <c r="J92" s="45" t="str">
        <f t="shared" si="6"/>
        <v>%</v>
      </c>
      <c r="K92" s="43" t="str">
        <f t="shared" si="6"/>
        <v>ABR</v>
      </c>
      <c r="L92" s="44" t="str">
        <f t="shared" si="6"/>
        <v>%</v>
      </c>
      <c r="M92" s="43" t="str">
        <f t="shared" si="6"/>
        <v>MAI</v>
      </c>
      <c r="N92" s="44" t="str">
        <f t="shared" si="6"/>
        <v>%</v>
      </c>
      <c r="O92" s="43" t="str">
        <f t="shared" si="6"/>
        <v>JUN</v>
      </c>
      <c r="P92" s="44" t="str">
        <f t="shared" si="6"/>
        <v>%</v>
      </c>
      <c r="Q92" s="45" t="str">
        <f t="shared" si="6"/>
        <v>Trimestre</v>
      </c>
      <c r="R92" s="45" t="str">
        <f t="shared" si="6"/>
        <v>%</v>
      </c>
      <c r="S92" s="43" t="str">
        <f t="shared" si="6"/>
        <v>JUL</v>
      </c>
      <c r="T92" s="44" t="str">
        <f t="shared" si="6"/>
        <v>%</v>
      </c>
      <c r="U92" s="43" t="str">
        <f t="shared" si="6"/>
        <v>AGO</v>
      </c>
      <c r="V92" s="44" t="str">
        <f t="shared" si="6"/>
        <v>%</v>
      </c>
      <c r="W92" s="43" t="str">
        <f t="shared" si="6"/>
        <v>SET</v>
      </c>
      <c r="X92" s="44" t="str">
        <f t="shared" si="6"/>
        <v>%</v>
      </c>
      <c r="Y92" s="45" t="str">
        <f t="shared" si="6"/>
        <v>Trimestre</v>
      </c>
      <c r="Z92" s="45" t="str">
        <f t="shared" si="6"/>
        <v>%</v>
      </c>
      <c r="AA92" s="43" t="str">
        <f t="shared" si="6"/>
        <v>OUT</v>
      </c>
      <c r="AB92" s="44" t="str">
        <f t="shared" si="6"/>
        <v>%</v>
      </c>
      <c r="AC92" s="43" t="str">
        <f t="shared" si="6"/>
        <v>NOV</v>
      </c>
      <c r="AD92" s="44" t="str">
        <f t="shared" si="6"/>
        <v>%</v>
      </c>
      <c r="AE92" s="43" t="str">
        <f t="shared" si="6"/>
        <v>DEZ</v>
      </c>
      <c r="AF92" s="44" t="str">
        <f t="shared" si="6"/>
        <v>%</v>
      </c>
      <c r="AG92" s="45" t="str">
        <f t="shared" si="6"/>
        <v>Trimestre</v>
      </c>
      <c r="AH92" s="45" t="str">
        <f t="shared" si="6"/>
        <v>%</v>
      </c>
    </row>
    <row r="93" spans="1:36" ht="15.75" thickTop="1" x14ac:dyDescent="0.25">
      <c r="A93" s="342" t="str">
        <f>'AMA_ UBS e NASF Paulo VI'!A7</f>
        <v>ACS</v>
      </c>
      <c r="B93" s="293">
        <f>'AMA_ UBS e NASF Paulo VI'!B7</f>
        <v>12000</v>
      </c>
      <c r="C93" s="294">
        <f>'AMA_ UBS e NASF Paulo VI'!C7</f>
        <v>10719</v>
      </c>
      <c r="D93" s="3">
        <f>'AMA_ UBS e NASF Paulo VI'!D7</f>
        <v>0.89324999999999999</v>
      </c>
      <c r="E93" s="295">
        <f>'AMA_ UBS e NASF Paulo VI'!E7</f>
        <v>10727</v>
      </c>
      <c r="F93" s="3">
        <f>'AMA_ UBS e NASF Paulo VI'!F7</f>
        <v>0.89391666666666669</v>
      </c>
      <c r="G93" s="295">
        <f>'AMA_ UBS e NASF Paulo VI'!G7</f>
        <v>10502</v>
      </c>
      <c r="H93" s="3">
        <f>'AMA_ UBS e NASF Paulo VI'!H7</f>
        <v>0.87516666666666665</v>
      </c>
      <c r="I93" s="296">
        <f>'AMA_ UBS e NASF Paulo VI'!I7</f>
        <v>31948</v>
      </c>
      <c r="J93" s="4">
        <f>'AMA_ UBS e NASF Paulo VI'!J7</f>
        <v>0.88744444444444448</v>
      </c>
      <c r="K93" s="295">
        <f>'AMA_ UBS e NASF Paulo VI'!K7</f>
        <v>11218</v>
      </c>
      <c r="L93" s="3">
        <f>'AMA_ UBS e NASF Paulo VI'!L7</f>
        <v>0.93483333333333329</v>
      </c>
      <c r="M93" s="295">
        <f>'AMA_ UBS e NASF Paulo VI'!M7</f>
        <v>10321</v>
      </c>
      <c r="N93" s="3">
        <f>'AMA_ UBS e NASF Paulo VI'!N7</f>
        <v>0.86008333333333331</v>
      </c>
      <c r="O93" s="295">
        <f>'AMA_ UBS e NASF Paulo VI'!O7</f>
        <v>9211</v>
      </c>
      <c r="P93" s="3">
        <f>'AMA_ UBS e NASF Paulo VI'!P7</f>
        <v>0.76758333333333328</v>
      </c>
      <c r="Q93" s="296">
        <f>'AMA_ UBS e NASF Paulo VI'!Q7</f>
        <v>30750</v>
      </c>
      <c r="R93" s="4">
        <f>'AMA_ UBS e NASF Paulo VI'!R7</f>
        <v>0.85416666666666663</v>
      </c>
      <c r="S93" s="294">
        <f>'AMA_ UBS e NASF Paulo VI'!S7</f>
        <v>0</v>
      </c>
      <c r="T93" s="3">
        <f>'AMA_ UBS e NASF Paulo VI'!T7</f>
        <v>0</v>
      </c>
      <c r="U93" s="295">
        <f>'AMA_ UBS e NASF Paulo VI'!U7</f>
        <v>0</v>
      </c>
      <c r="V93" s="3">
        <f>'AMA_ UBS e NASF Paulo VI'!V7</f>
        <v>0</v>
      </c>
      <c r="W93" s="295">
        <f>'AMA_ UBS e NASF Paulo VI'!W7</f>
        <v>0</v>
      </c>
      <c r="X93" s="3">
        <f>'AMA_ UBS e NASF Paulo VI'!X7</f>
        <v>0</v>
      </c>
      <c r="Y93" s="296">
        <f>'AMA_ UBS e NASF Paulo VI'!Y7</f>
        <v>0</v>
      </c>
      <c r="Z93" s="4">
        <f>'AMA_ UBS e NASF Paulo VI'!Z7</f>
        <v>0</v>
      </c>
      <c r="AA93" s="295">
        <f>'AMA_ UBS e NASF Paulo VI'!AA7</f>
        <v>0</v>
      </c>
      <c r="AB93" s="3">
        <f>'AMA_ UBS e NASF Paulo VI'!AB7</f>
        <v>0</v>
      </c>
      <c r="AC93" s="295">
        <f>'AMA_ UBS e NASF Paulo VI'!AC7</f>
        <v>0</v>
      </c>
      <c r="AD93" s="3">
        <f>'AMA_ UBS e NASF Paulo VI'!AD7</f>
        <v>0</v>
      </c>
      <c r="AE93" s="295">
        <f>'AMA_ UBS e NASF Paulo VI'!AE7</f>
        <v>0</v>
      </c>
      <c r="AF93" s="3">
        <f>'AMA_ UBS e NASF Paulo VI'!AF7</f>
        <v>0</v>
      </c>
      <c r="AG93" s="296">
        <f>'AMA_ UBS e NASF Paulo VI'!AG7</f>
        <v>0</v>
      </c>
      <c r="AH93" s="4">
        <f>'AMA_ UBS e NASF Paulo VI'!AH7</f>
        <v>0</v>
      </c>
    </row>
    <row r="94" spans="1:36" x14ac:dyDescent="0.25">
      <c r="A94" s="342" t="str">
        <f>'AMA_ UBS e NASF Paulo VI'!A8</f>
        <v>Médico Generalista</v>
      </c>
      <c r="B94" s="343">
        <f>'AMA_ UBS e NASF Paulo VI'!B8</f>
        <v>4160</v>
      </c>
      <c r="C94" s="344">
        <f>'AMA_ UBS e NASF Paulo VI'!C8</f>
        <v>3603</v>
      </c>
      <c r="D94" s="3">
        <f>'AMA_ UBS e NASF Paulo VI'!D8</f>
        <v>0.86610576923076921</v>
      </c>
      <c r="E94" s="300">
        <f>'AMA_ UBS e NASF Paulo VI'!E8</f>
        <v>3278</v>
      </c>
      <c r="F94" s="3">
        <f>'AMA_ UBS e NASF Paulo VI'!F8</f>
        <v>0.78798076923076921</v>
      </c>
      <c r="G94" s="300">
        <f>'AMA_ UBS e NASF Paulo VI'!G8</f>
        <v>2680</v>
      </c>
      <c r="H94" s="3">
        <f>'AMA_ UBS e NASF Paulo VI'!H8</f>
        <v>0.64423076923076927</v>
      </c>
      <c r="I94" s="296">
        <f>'AMA_ UBS e NASF Paulo VI'!I8</f>
        <v>9561</v>
      </c>
      <c r="J94" s="4">
        <f>'AMA_ UBS e NASF Paulo VI'!J8</f>
        <v>0.76610576923076923</v>
      </c>
      <c r="K94" s="300">
        <f>'AMA_ UBS e NASF Paulo VI'!K8</f>
        <v>3455</v>
      </c>
      <c r="L94" s="3">
        <f>'AMA_ UBS e NASF Paulo VI'!L8</f>
        <v>0.83052884615384615</v>
      </c>
      <c r="M94" s="300">
        <f>'AMA_ UBS e NASF Paulo VI'!M8</f>
        <v>3511</v>
      </c>
      <c r="N94" s="3">
        <f>'AMA_ UBS e NASF Paulo VI'!N8</f>
        <v>0.84399038461538467</v>
      </c>
      <c r="O94" s="300">
        <f>'AMA_ UBS e NASF Paulo VI'!O8</f>
        <v>3103</v>
      </c>
      <c r="P94" s="3">
        <f>'AMA_ UBS e NASF Paulo VI'!P8</f>
        <v>0.7459134615384615</v>
      </c>
      <c r="Q94" s="296">
        <f>'AMA_ UBS e NASF Paulo VI'!Q8</f>
        <v>10069</v>
      </c>
      <c r="R94" s="4">
        <f>'AMA_ UBS e NASF Paulo VI'!R8</f>
        <v>0.8068108974358974</v>
      </c>
      <c r="S94" s="344">
        <f>'AMA_ UBS e NASF Paulo VI'!S8</f>
        <v>0</v>
      </c>
      <c r="T94" s="3">
        <f>'AMA_ UBS e NASF Paulo VI'!T8</f>
        <v>0</v>
      </c>
      <c r="U94" s="300">
        <f>'AMA_ UBS e NASF Paulo VI'!U8</f>
        <v>0</v>
      </c>
      <c r="V94" s="3">
        <f>'AMA_ UBS e NASF Paulo VI'!V8</f>
        <v>0</v>
      </c>
      <c r="W94" s="300">
        <f>'AMA_ UBS e NASF Paulo VI'!W8</f>
        <v>0</v>
      </c>
      <c r="X94" s="3">
        <f>'AMA_ UBS e NASF Paulo VI'!X8</f>
        <v>0</v>
      </c>
      <c r="Y94" s="296">
        <f>'AMA_ UBS e NASF Paulo VI'!Y8</f>
        <v>0</v>
      </c>
      <c r="Z94" s="4">
        <f>'AMA_ UBS e NASF Paulo VI'!Z8</f>
        <v>0</v>
      </c>
      <c r="AA94" s="300">
        <f>'AMA_ UBS e NASF Paulo VI'!AA8</f>
        <v>0</v>
      </c>
      <c r="AB94" s="3">
        <f>'AMA_ UBS e NASF Paulo VI'!AB8</f>
        <v>0</v>
      </c>
      <c r="AC94" s="300">
        <f>'AMA_ UBS e NASF Paulo VI'!AC8</f>
        <v>0</v>
      </c>
      <c r="AD94" s="3">
        <f>'AMA_ UBS e NASF Paulo VI'!AD8</f>
        <v>0</v>
      </c>
      <c r="AE94" s="300">
        <f>'AMA_ UBS e NASF Paulo VI'!AE8</f>
        <v>0</v>
      </c>
      <c r="AF94" s="3">
        <f>'AMA_ UBS e NASF Paulo VI'!AF8</f>
        <v>0</v>
      </c>
      <c r="AG94" s="296">
        <f>'AMA_ UBS e NASF Paulo VI'!AG8</f>
        <v>0</v>
      </c>
      <c r="AH94" s="4">
        <f>'AMA_ UBS e NASF Paulo VI'!AH8</f>
        <v>0</v>
      </c>
    </row>
    <row r="95" spans="1:36" x14ac:dyDescent="0.25">
      <c r="A95" s="342" t="str">
        <f>'AMA_ UBS e NASF Paulo VI'!A9</f>
        <v>Enfermeiro  - ESF</v>
      </c>
      <c r="B95" s="343">
        <f>'AMA_ UBS e NASF Paulo VI'!B9</f>
        <v>1560</v>
      </c>
      <c r="C95" s="344">
        <f>'AMA_ UBS e NASF Paulo VI'!C9</f>
        <v>1513</v>
      </c>
      <c r="D95" s="3">
        <f>'AMA_ UBS e NASF Paulo VI'!D9</f>
        <v>0.96987179487179487</v>
      </c>
      <c r="E95" s="300">
        <f>'AMA_ UBS e NASF Paulo VI'!E9</f>
        <v>1445</v>
      </c>
      <c r="F95" s="3">
        <f>'AMA_ UBS e NASF Paulo VI'!F9</f>
        <v>0.92628205128205132</v>
      </c>
      <c r="G95" s="300">
        <f>'AMA_ UBS e NASF Paulo VI'!G9</f>
        <v>1537</v>
      </c>
      <c r="H95" s="3">
        <f>'AMA_ UBS e NASF Paulo VI'!H9</f>
        <v>0.98525641025641031</v>
      </c>
      <c r="I95" s="296">
        <f>'AMA_ UBS e NASF Paulo VI'!I9</f>
        <v>4495</v>
      </c>
      <c r="J95" s="4">
        <f>'AMA_ UBS e NASF Paulo VI'!J9</f>
        <v>0.9604700854700855</v>
      </c>
      <c r="K95" s="300">
        <f>'AMA_ UBS e NASF Paulo VI'!K9</f>
        <v>1237</v>
      </c>
      <c r="L95" s="3">
        <f>'AMA_ UBS e NASF Paulo VI'!L9</f>
        <v>0.79294871794871791</v>
      </c>
      <c r="M95" s="300">
        <f>'AMA_ UBS e NASF Paulo VI'!M9</f>
        <v>1461</v>
      </c>
      <c r="N95" s="3">
        <f>'AMA_ UBS e NASF Paulo VI'!N9</f>
        <v>0.93653846153846154</v>
      </c>
      <c r="O95" s="300">
        <f>'AMA_ UBS e NASF Paulo VI'!O9</f>
        <v>986</v>
      </c>
      <c r="P95" s="3">
        <f>'AMA_ UBS e NASF Paulo VI'!P9</f>
        <v>0.63205128205128203</v>
      </c>
      <c r="Q95" s="296">
        <f>'AMA_ UBS e NASF Paulo VI'!Q9</f>
        <v>3684</v>
      </c>
      <c r="R95" s="4">
        <f>'AMA_ UBS e NASF Paulo VI'!R9</f>
        <v>0.78717948717948716</v>
      </c>
      <c r="S95" s="344">
        <f>'AMA_ UBS e NASF Paulo VI'!S9</f>
        <v>0</v>
      </c>
      <c r="T95" s="3">
        <f>'AMA_ UBS e NASF Paulo VI'!T9</f>
        <v>0</v>
      </c>
      <c r="U95" s="300">
        <f>'AMA_ UBS e NASF Paulo VI'!U9</f>
        <v>0</v>
      </c>
      <c r="V95" s="3">
        <f>'AMA_ UBS e NASF Paulo VI'!V9</f>
        <v>0</v>
      </c>
      <c r="W95" s="300">
        <f>'AMA_ UBS e NASF Paulo VI'!W9</f>
        <v>0</v>
      </c>
      <c r="X95" s="3">
        <f>'AMA_ UBS e NASF Paulo VI'!X9</f>
        <v>0</v>
      </c>
      <c r="Y95" s="296">
        <f>'AMA_ UBS e NASF Paulo VI'!Y9</f>
        <v>0</v>
      </c>
      <c r="Z95" s="4">
        <f>'AMA_ UBS e NASF Paulo VI'!Z9</f>
        <v>0</v>
      </c>
      <c r="AA95" s="300">
        <f>'AMA_ UBS e NASF Paulo VI'!AA9</f>
        <v>0</v>
      </c>
      <c r="AB95" s="3">
        <f>'AMA_ UBS e NASF Paulo VI'!AB9</f>
        <v>0</v>
      </c>
      <c r="AC95" s="300">
        <f>'AMA_ UBS e NASF Paulo VI'!AC9</f>
        <v>0</v>
      </c>
      <c r="AD95" s="3">
        <f>'AMA_ UBS e NASF Paulo VI'!AD9</f>
        <v>0</v>
      </c>
      <c r="AE95" s="300">
        <f>'AMA_ UBS e NASF Paulo VI'!AE9</f>
        <v>0</v>
      </c>
      <c r="AF95" s="3">
        <f>'AMA_ UBS e NASF Paulo VI'!AF9</f>
        <v>0</v>
      </c>
      <c r="AG95" s="296">
        <f>'AMA_ UBS e NASF Paulo VI'!AG9</f>
        <v>0</v>
      </c>
      <c r="AH95" s="4">
        <f>'AMA_ UBS e NASF Paulo VI'!AH9</f>
        <v>0</v>
      </c>
    </row>
    <row r="96" spans="1:36" ht="26.25" customHeight="1" x14ac:dyDescent="0.25">
      <c r="A96" s="267" t="str">
        <f>'AMA_ UBS e NASF Paulo VI'!A10</f>
        <v>Cirurgião Dentista (atendimento individual) II -  UBS</v>
      </c>
      <c r="B96" s="346">
        <f>'AMA_ UBS e NASF Paulo VI'!B10</f>
        <v>216</v>
      </c>
      <c r="C96" s="537">
        <f>'AMA_ UBS e NASF Paulo VI'!C10</f>
        <v>0</v>
      </c>
      <c r="D96" s="211">
        <f>'AMA_ UBS e NASF Paulo VI'!D10</f>
        <v>0</v>
      </c>
      <c r="E96" s="537">
        <f>'AMA_ UBS e NASF Paulo VI'!E10</f>
        <v>215</v>
      </c>
      <c r="F96" s="211">
        <f>'AMA_ UBS e NASF Paulo VI'!F10</f>
        <v>0.99537037037037035</v>
      </c>
      <c r="G96" s="537">
        <f>'AMA_ UBS e NASF Paulo VI'!G10</f>
        <v>221</v>
      </c>
      <c r="H96" s="237">
        <f>'AMA_ UBS e NASF Paulo VI'!H10</f>
        <v>1.0231481481481481</v>
      </c>
      <c r="I96" s="539">
        <f>'AMA_ UBS e NASF Paulo VI'!I10</f>
        <v>436</v>
      </c>
      <c r="J96" s="212">
        <f>'AMA_ UBS e NASF Paulo VI'!J10</f>
        <v>0.6728395061728395</v>
      </c>
      <c r="K96" s="537">
        <f>'AMA_ UBS e NASF Paulo VI'!K10</f>
        <v>91</v>
      </c>
      <c r="L96" s="211">
        <f>'AMA_ UBS e NASF Paulo VI'!L10</f>
        <v>0.42129629629629628</v>
      </c>
      <c r="M96" s="537">
        <f>'AMA_ UBS e NASF Paulo VI'!M10</f>
        <v>224</v>
      </c>
      <c r="N96" s="211">
        <f>'AMA_ UBS e NASF Paulo VI'!N10</f>
        <v>1.037037037037037</v>
      </c>
      <c r="O96" s="537">
        <f>'AMA_ UBS e NASF Paulo VI'!O10</f>
        <v>216</v>
      </c>
      <c r="P96" s="237">
        <f>'AMA_ UBS e NASF Paulo VI'!P10</f>
        <v>1</v>
      </c>
      <c r="Q96" s="539">
        <f>'AMA_ UBS e NASF Paulo VI'!Q10</f>
        <v>531</v>
      </c>
      <c r="R96" s="199">
        <f>'AMA_ UBS e NASF Paulo VI'!R10</f>
        <v>0.81944444444444442</v>
      </c>
      <c r="S96" s="537">
        <f>'AMA_ UBS e NASF Paulo VI'!S10</f>
        <v>0</v>
      </c>
      <c r="T96" s="211">
        <f>'AMA_ UBS e NASF Paulo VI'!T10</f>
        <v>0</v>
      </c>
      <c r="U96" s="537">
        <f>'AMA_ UBS e NASF Paulo VI'!U10</f>
        <v>0</v>
      </c>
      <c r="V96" s="211">
        <f>'AMA_ UBS e NASF Paulo VI'!V10</f>
        <v>0</v>
      </c>
      <c r="W96" s="537">
        <f>'AMA_ UBS e NASF Paulo VI'!W10</f>
        <v>0</v>
      </c>
      <c r="X96" s="237">
        <f>'AMA_ UBS e NASF Paulo VI'!X10</f>
        <v>0</v>
      </c>
      <c r="Y96" s="539">
        <f>'AMA_ UBS e NASF Paulo VI'!Y10</f>
        <v>0</v>
      </c>
      <c r="Z96" s="212">
        <f>'AMA_ UBS e NASF Paulo VI'!Z10</f>
        <v>0</v>
      </c>
      <c r="AA96" s="537">
        <f>'AMA_ UBS e NASF Paulo VI'!AA10</f>
        <v>0</v>
      </c>
      <c r="AB96" s="211">
        <f>'AMA_ UBS e NASF Paulo VI'!AB10</f>
        <v>0</v>
      </c>
      <c r="AC96" s="537">
        <f>'AMA_ UBS e NASF Paulo VI'!AC10</f>
        <v>0</v>
      </c>
      <c r="AD96" s="211">
        <f>'AMA_ UBS e NASF Paulo VI'!AD10</f>
        <v>0</v>
      </c>
      <c r="AE96" s="537">
        <f>'AMA_ UBS e NASF Paulo VI'!AE10</f>
        <v>0</v>
      </c>
      <c r="AF96" s="237">
        <f>'AMA_ UBS e NASF Paulo VI'!AF10</f>
        <v>0</v>
      </c>
      <c r="AG96" s="539">
        <f>'AMA_ UBS e NASF Paulo VI'!AG10</f>
        <v>0</v>
      </c>
      <c r="AH96" s="199">
        <f>'AMA_ UBS e NASF Paulo VI'!AH10</f>
        <v>0</v>
      </c>
    </row>
    <row r="97" spans="1:34" ht="24.75" thickBot="1" x14ac:dyDescent="0.3">
      <c r="A97" s="361" t="str">
        <f>'AMA_ UBS e NASF Paulo VI'!A11</f>
        <v>Cirurgião Dentista (procedimento) UBS</v>
      </c>
      <c r="B97" s="347">
        <f>'AMA_ UBS e NASF Paulo VI'!B11</f>
        <v>756</v>
      </c>
      <c r="C97" s="317">
        <f>'AMA_ UBS e NASF Paulo VI'!C11</f>
        <v>4</v>
      </c>
      <c r="D97" s="205">
        <f>'AMA_ UBS e NASF Paulo VI'!D11</f>
        <v>5.2910052910052907E-3</v>
      </c>
      <c r="E97" s="317">
        <f>'AMA_ UBS e NASF Paulo VI'!E11</f>
        <v>1100</v>
      </c>
      <c r="F97" s="230">
        <f>'AMA_ UBS e NASF Paulo VI'!F11</f>
        <v>1.4550264550264551</v>
      </c>
      <c r="G97" s="317">
        <f>'AMA_ UBS e NASF Paulo VI'!G11</f>
        <v>1044</v>
      </c>
      <c r="H97" s="238">
        <f>'AMA_ UBS e NASF Paulo VI'!H11</f>
        <v>1.3809523809523809</v>
      </c>
      <c r="I97" s="315">
        <f>'AMA_ UBS e NASF Paulo VI'!I11</f>
        <v>2148</v>
      </c>
      <c r="J97" s="232">
        <f>'AMA_ UBS e NASF Paulo VI'!J11</f>
        <v>0.94708994708994709</v>
      </c>
      <c r="K97" s="317">
        <f>'AMA_ UBS e NASF Paulo VI'!K11</f>
        <v>812</v>
      </c>
      <c r="L97" s="230">
        <f>'AMA_ UBS e NASF Paulo VI'!L11</f>
        <v>1.0740740740740742</v>
      </c>
      <c r="M97" s="317">
        <f>'AMA_ UBS e NASF Paulo VI'!M11</f>
        <v>745</v>
      </c>
      <c r="N97" s="230">
        <f>'AMA_ UBS e NASF Paulo VI'!N11</f>
        <v>0.98544973544973546</v>
      </c>
      <c r="O97" s="317">
        <f>'AMA_ UBS e NASF Paulo VI'!O11</f>
        <v>1215</v>
      </c>
      <c r="P97" s="238">
        <f>'AMA_ UBS e NASF Paulo VI'!P11</f>
        <v>1.6071428571428572</v>
      </c>
      <c r="Q97" s="315">
        <f>'AMA_ UBS e NASF Paulo VI'!Q11</f>
        <v>2772</v>
      </c>
      <c r="R97" s="207">
        <f>'AMA_ UBS e NASF Paulo VI'!R11</f>
        <v>1.2222222222222223</v>
      </c>
      <c r="S97" s="317">
        <f>'AMA_ UBS e NASF Paulo VI'!S11</f>
        <v>0</v>
      </c>
      <c r="T97" s="205">
        <f>'AMA_ UBS e NASF Paulo VI'!T11</f>
        <v>0</v>
      </c>
      <c r="U97" s="317">
        <f>'AMA_ UBS e NASF Paulo VI'!U11</f>
        <v>0</v>
      </c>
      <c r="V97" s="230">
        <f>'AMA_ UBS e NASF Paulo VI'!V11</f>
        <v>0</v>
      </c>
      <c r="W97" s="317">
        <f>'AMA_ UBS e NASF Paulo VI'!W11</f>
        <v>0</v>
      </c>
      <c r="X97" s="238">
        <f>'AMA_ UBS e NASF Paulo VI'!X11</f>
        <v>0</v>
      </c>
      <c r="Y97" s="315">
        <f>'AMA_ UBS e NASF Paulo VI'!Y11</f>
        <v>0</v>
      </c>
      <c r="Z97" s="232">
        <f>'AMA_ UBS e NASF Paulo VI'!Z11</f>
        <v>0</v>
      </c>
      <c r="AA97" s="317">
        <f>'AMA_ UBS e NASF Paulo VI'!AA11</f>
        <v>0</v>
      </c>
      <c r="AB97" s="230">
        <f>'AMA_ UBS e NASF Paulo VI'!AB11</f>
        <v>0</v>
      </c>
      <c r="AC97" s="317">
        <f>'AMA_ UBS e NASF Paulo VI'!AC11</f>
        <v>0</v>
      </c>
      <c r="AD97" s="230">
        <f>'AMA_ UBS e NASF Paulo VI'!AD11</f>
        <v>0</v>
      </c>
      <c r="AE97" s="317">
        <f>'AMA_ UBS e NASF Paulo VI'!AE11</f>
        <v>0</v>
      </c>
      <c r="AF97" s="238">
        <f>'AMA_ UBS e NASF Paulo VI'!AF11</f>
        <v>0</v>
      </c>
      <c r="AG97" s="315">
        <f>'AMA_ UBS e NASF Paulo VI'!AG11</f>
        <v>0</v>
      </c>
      <c r="AH97" s="207">
        <f>'AMA_ UBS e NASF Paulo VI'!AH11</f>
        <v>0</v>
      </c>
    </row>
    <row r="98" spans="1:34" ht="15.75" thickBot="1" x14ac:dyDescent="0.3">
      <c r="A98" s="31" t="str">
        <f>'AMA_ UBS e NASF Paulo VI'!A12</f>
        <v>SOMA</v>
      </c>
      <c r="B98" s="33">
        <f>'AMA_ UBS e NASF Paulo VI'!B12</f>
        <v>18692</v>
      </c>
      <c r="C98" s="35">
        <f>'AMA_ UBS e NASF Paulo VI'!C12</f>
        <v>15839</v>
      </c>
      <c r="D98" s="37">
        <f>'AMA_ UBS e NASF Paulo VI'!D12</f>
        <v>0.8473678579071261</v>
      </c>
      <c r="E98" s="35">
        <f>'AMA_ UBS e NASF Paulo VI'!E12</f>
        <v>16765</v>
      </c>
      <c r="F98" s="37">
        <f>'AMA_ UBS e NASF Paulo VI'!F12</f>
        <v>0.89690776802910332</v>
      </c>
      <c r="G98" s="35">
        <f>'AMA_ UBS e NASF Paulo VI'!G12</f>
        <v>15984</v>
      </c>
      <c r="H98" s="37">
        <f>'AMA_ UBS e NASF Paulo VI'!H12</f>
        <v>0.8551251872458806</v>
      </c>
      <c r="I98" s="301">
        <f>'AMA_ UBS e NASF Paulo VI'!I12</f>
        <v>48588</v>
      </c>
      <c r="J98" s="38">
        <f>'AMA_ UBS e NASF Paulo VI'!J12</f>
        <v>0.86646693772737005</v>
      </c>
      <c r="K98" s="35">
        <f>'AMA_ UBS e NASF Paulo VI'!K12</f>
        <v>16813</v>
      </c>
      <c r="L98" s="37">
        <f>'AMA_ UBS e NASF Paulo VI'!L12</f>
        <v>0.89947571153434625</v>
      </c>
      <c r="M98" s="35">
        <f>'AMA_ UBS e NASF Paulo VI'!M12</f>
        <v>16262</v>
      </c>
      <c r="N98" s="37">
        <f>'AMA_ UBS e NASF Paulo VI'!N12</f>
        <v>0.86999786004707902</v>
      </c>
      <c r="O98" s="35">
        <f>'AMA_ UBS e NASF Paulo VI'!O12</f>
        <v>14731</v>
      </c>
      <c r="P98" s="37">
        <f>'AMA_ UBS e NASF Paulo VI'!P12</f>
        <v>0.78809116199443607</v>
      </c>
      <c r="Q98" s="301">
        <f>'AMA_ UBS e NASF Paulo VI'!Q12</f>
        <v>47806</v>
      </c>
      <c r="R98" s="228">
        <f>'AMA_ UBS e NASF Paulo VI'!R12</f>
        <v>0.85252157785862048</v>
      </c>
      <c r="S98" s="35">
        <f>'AMA_ UBS e NASF Paulo VI'!S12</f>
        <v>0</v>
      </c>
      <c r="T98" s="37">
        <f>'AMA_ UBS e NASF Paulo VI'!T12</f>
        <v>0</v>
      </c>
      <c r="U98" s="35">
        <f>'AMA_ UBS e NASF Paulo VI'!U12</f>
        <v>0</v>
      </c>
      <c r="V98" s="37">
        <f>'AMA_ UBS e NASF Paulo VI'!V12</f>
        <v>0</v>
      </c>
      <c r="W98" s="35">
        <f>'AMA_ UBS e NASF Paulo VI'!W12</f>
        <v>0</v>
      </c>
      <c r="X98" s="37">
        <f>'AMA_ UBS e NASF Paulo VI'!X12</f>
        <v>0</v>
      </c>
      <c r="Y98" s="301">
        <f>'AMA_ UBS e NASF Paulo VI'!Y12</f>
        <v>0</v>
      </c>
      <c r="Z98" s="38">
        <f>'AMA_ UBS e NASF Paulo VI'!Z12</f>
        <v>0</v>
      </c>
      <c r="AA98" s="35">
        <f>'AMA_ UBS e NASF Paulo VI'!AA12</f>
        <v>0</v>
      </c>
      <c r="AB98" s="37">
        <f>'AMA_ UBS e NASF Paulo VI'!AB12</f>
        <v>0</v>
      </c>
      <c r="AC98" s="35">
        <f>'AMA_ UBS e NASF Paulo VI'!AC12</f>
        <v>0</v>
      </c>
      <c r="AD98" s="37">
        <f>'AMA_ UBS e NASF Paulo VI'!AD12</f>
        <v>0</v>
      </c>
      <c r="AE98" s="35">
        <f>'AMA_ UBS e NASF Paulo VI'!AE12</f>
        <v>0</v>
      </c>
      <c r="AF98" s="37">
        <f>'AMA_ UBS e NASF Paulo VI'!AF12</f>
        <v>0</v>
      </c>
      <c r="AG98" s="301">
        <f>'AMA_ UBS e NASF Paulo VI'!AG12</f>
        <v>0</v>
      </c>
      <c r="AH98" s="228">
        <f>'AMA_ UBS e NASF Paulo VI'!AH12</f>
        <v>0</v>
      </c>
    </row>
    <row r="100" spans="1:34" ht="15.75" x14ac:dyDescent="0.25">
      <c r="A100" s="950" t="s">
        <v>324</v>
      </c>
      <c r="B100" s="951"/>
      <c r="C100" s="951"/>
      <c r="D100" s="951"/>
      <c r="E100" s="951"/>
      <c r="F100" s="951"/>
      <c r="G100" s="951"/>
      <c r="H100" s="951"/>
      <c r="I100" s="951"/>
      <c r="J100" s="951"/>
      <c r="K100" s="951"/>
      <c r="L100" s="951"/>
      <c r="M100" s="951"/>
      <c r="N100" s="951"/>
      <c r="O100" s="951"/>
      <c r="P100" s="951"/>
      <c r="Q100" s="951"/>
      <c r="R100" s="951"/>
      <c r="S100" s="951"/>
      <c r="T100" s="951"/>
      <c r="U100" s="951"/>
      <c r="V100" s="951"/>
      <c r="W100" s="951"/>
      <c r="X100" s="951"/>
      <c r="Y100" s="951"/>
      <c r="Z100" s="951"/>
      <c r="AA100" s="951"/>
      <c r="AB100" s="951"/>
      <c r="AC100" s="951"/>
      <c r="AD100" s="951"/>
      <c r="AE100" s="951"/>
      <c r="AF100" s="951"/>
      <c r="AG100" s="951"/>
      <c r="AH100" s="951"/>
    </row>
    <row r="101" spans="1:34" ht="24.75" thickBot="1" x14ac:dyDescent="0.3">
      <c r="A101" s="348" t="s">
        <v>8</v>
      </c>
      <c r="B101" s="349" t="s">
        <v>9</v>
      </c>
      <c r="C101" s="43" t="str">
        <f t="shared" ref="C101:AH101" si="7">C25</f>
        <v>JAN</v>
      </c>
      <c r="D101" s="44" t="str">
        <f t="shared" si="7"/>
        <v>%</v>
      </c>
      <c r="E101" s="43" t="str">
        <f t="shared" si="7"/>
        <v>FEV</v>
      </c>
      <c r="F101" s="44" t="str">
        <f t="shared" si="7"/>
        <v>%</v>
      </c>
      <c r="G101" s="43" t="str">
        <f t="shared" si="7"/>
        <v>MAR</v>
      </c>
      <c r="H101" s="44" t="str">
        <f t="shared" si="7"/>
        <v>%</v>
      </c>
      <c r="I101" s="45" t="str">
        <f t="shared" si="7"/>
        <v>Trimestre</v>
      </c>
      <c r="J101" s="45" t="str">
        <f t="shared" si="7"/>
        <v>%</v>
      </c>
      <c r="K101" s="43" t="str">
        <f t="shared" si="7"/>
        <v>ABR</v>
      </c>
      <c r="L101" s="44" t="str">
        <f t="shared" si="7"/>
        <v>%</v>
      </c>
      <c r="M101" s="43" t="str">
        <f t="shared" si="7"/>
        <v>MAI</v>
      </c>
      <c r="N101" s="44" t="str">
        <f t="shared" si="7"/>
        <v>%</v>
      </c>
      <c r="O101" s="43" t="str">
        <f t="shared" si="7"/>
        <v>JUN</v>
      </c>
      <c r="P101" s="44" t="str">
        <f t="shared" si="7"/>
        <v>%</v>
      </c>
      <c r="Q101" s="45" t="str">
        <f t="shared" si="7"/>
        <v>Trimestre</v>
      </c>
      <c r="R101" s="45" t="str">
        <f t="shared" si="7"/>
        <v>%</v>
      </c>
      <c r="S101" s="43" t="str">
        <f t="shared" si="7"/>
        <v>JUL</v>
      </c>
      <c r="T101" s="44" t="str">
        <f t="shared" si="7"/>
        <v>%</v>
      </c>
      <c r="U101" s="43" t="str">
        <f t="shared" si="7"/>
        <v>AGO</v>
      </c>
      <c r="V101" s="44" t="str">
        <f t="shared" si="7"/>
        <v>%</v>
      </c>
      <c r="W101" s="43" t="str">
        <f t="shared" si="7"/>
        <v>SET</v>
      </c>
      <c r="X101" s="44" t="str">
        <f t="shared" si="7"/>
        <v>%</v>
      </c>
      <c r="Y101" s="45" t="str">
        <f t="shared" si="7"/>
        <v>Trimestre</v>
      </c>
      <c r="Z101" s="45" t="str">
        <f t="shared" si="7"/>
        <v>%</v>
      </c>
      <c r="AA101" s="43" t="str">
        <f t="shared" si="7"/>
        <v>OUT</v>
      </c>
      <c r="AB101" s="44" t="str">
        <f t="shared" si="7"/>
        <v>%</v>
      </c>
      <c r="AC101" s="43" t="str">
        <f t="shared" si="7"/>
        <v>NOV</v>
      </c>
      <c r="AD101" s="44" t="str">
        <f t="shared" si="7"/>
        <v>%</v>
      </c>
      <c r="AE101" s="43" t="str">
        <f t="shared" si="7"/>
        <v>DEZ</v>
      </c>
      <c r="AF101" s="44" t="str">
        <f t="shared" si="7"/>
        <v>%</v>
      </c>
      <c r="AG101" s="45" t="str">
        <f t="shared" si="7"/>
        <v>Trimestre</v>
      </c>
      <c r="AH101" s="45" t="str">
        <f t="shared" si="7"/>
        <v>%</v>
      </c>
    </row>
    <row r="102" spans="1:34" ht="15.75" thickTop="1" x14ac:dyDescent="0.25">
      <c r="A102" s="350" t="str">
        <f>' AMA e UBS Sao Jorge'!A7</f>
        <v>ACS</v>
      </c>
      <c r="B102" s="351">
        <f>' AMA e UBS Sao Jorge'!B7</f>
        <v>10800</v>
      </c>
      <c r="C102" s="352">
        <f>' AMA e UBS Sao Jorge'!C7</f>
        <v>10609</v>
      </c>
      <c r="D102" s="353">
        <f>' AMA e UBS Sao Jorge'!D7</f>
        <v>0.98231481481481486</v>
      </c>
      <c r="E102" s="300">
        <f>' AMA e UBS Sao Jorge'!E7</f>
        <v>11242</v>
      </c>
      <c r="F102" s="353">
        <f>' AMA e UBS Sao Jorge'!F7</f>
        <v>1.040925925925926</v>
      </c>
      <c r="G102" s="300">
        <f>' AMA e UBS Sao Jorge'!G7</f>
        <v>10502</v>
      </c>
      <c r="H102" s="353">
        <f>' AMA e UBS Sao Jorge'!H7</f>
        <v>0.97240740740740739</v>
      </c>
      <c r="I102" s="296">
        <f>' AMA e UBS Sao Jorge'!I7</f>
        <v>32353</v>
      </c>
      <c r="J102" s="4">
        <f>' AMA e UBS Sao Jorge'!J7</f>
        <v>0.99854938271604943</v>
      </c>
      <c r="K102" s="300">
        <f>' AMA e UBS Sao Jorge'!K7</f>
        <v>13421</v>
      </c>
      <c r="L102" s="353">
        <f>' AMA e UBS Sao Jorge'!L7</f>
        <v>1.2426851851851852</v>
      </c>
      <c r="M102" s="300">
        <f>' AMA e UBS Sao Jorge'!M7</f>
        <v>13517</v>
      </c>
      <c r="N102" s="353">
        <f>' AMA e UBS Sao Jorge'!N7</f>
        <v>1.2515740740740742</v>
      </c>
      <c r="O102" s="300">
        <f>' AMA e UBS Sao Jorge'!O7</f>
        <v>12878</v>
      </c>
      <c r="P102" s="353">
        <f>' AMA e UBS Sao Jorge'!P7</f>
        <v>1.1924074074074074</v>
      </c>
      <c r="Q102" s="296">
        <f>' AMA e UBS Sao Jorge'!Q7</f>
        <v>39816</v>
      </c>
      <c r="R102" s="4">
        <f>' AMA e UBS Sao Jorge'!R7</f>
        <v>1.2288888888888889</v>
      </c>
      <c r="S102" s="352">
        <f>' AMA e UBS Sao Jorge'!S7</f>
        <v>0</v>
      </c>
      <c r="T102" s="353">
        <f>' AMA e UBS Sao Jorge'!T7</f>
        <v>0</v>
      </c>
      <c r="U102" s="300">
        <f>' AMA e UBS Sao Jorge'!U7</f>
        <v>0</v>
      </c>
      <c r="V102" s="353">
        <f>' AMA e UBS Sao Jorge'!V7</f>
        <v>0</v>
      </c>
      <c r="W102" s="300">
        <f>' AMA e UBS Sao Jorge'!W7</f>
        <v>0</v>
      </c>
      <c r="X102" s="353">
        <f>' AMA e UBS Sao Jorge'!X7</f>
        <v>0</v>
      </c>
      <c r="Y102" s="296">
        <f>' AMA e UBS Sao Jorge'!Y7</f>
        <v>0</v>
      </c>
      <c r="Z102" s="4">
        <f>' AMA e UBS Sao Jorge'!Z7</f>
        <v>0</v>
      </c>
      <c r="AA102" s="300">
        <f>' AMA e UBS Sao Jorge'!AA7</f>
        <v>0</v>
      </c>
      <c r="AB102" s="353">
        <f>' AMA e UBS Sao Jorge'!AB7</f>
        <v>0</v>
      </c>
      <c r="AC102" s="300">
        <f>' AMA e UBS Sao Jorge'!AC7</f>
        <v>0</v>
      </c>
      <c r="AD102" s="353">
        <f>' AMA e UBS Sao Jorge'!AD7</f>
        <v>0</v>
      </c>
      <c r="AE102" s="300">
        <f>' AMA e UBS Sao Jorge'!AE7</f>
        <v>0</v>
      </c>
      <c r="AF102" s="353">
        <f>' AMA e UBS Sao Jorge'!AF7</f>
        <v>0</v>
      </c>
      <c r="AG102" s="296">
        <f>' AMA e UBS Sao Jorge'!AG7</f>
        <v>0</v>
      </c>
      <c r="AH102" s="4">
        <f>' AMA e UBS Sao Jorge'!AH7</f>
        <v>0</v>
      </c>
    </row>
    <row r="103" spans="1:34" x14ac:dyDescent="0.25">
      <c r="A103" s="345" t="str">
        <f>' AMA e UBS Sao Jorge'!A8</f>
        <v>Médico Generalista</v>
      </c>
      <c r="B103" s="307">
        <f>' AMA e UBS Sao Jorge'!B8</f>
        <v>3744</v>
      </c>
      <c r="C103" s="308">
        <f>' AMA e UBS Sao Jorge'!C8</f>
        <v>3188</v>
      </c>
      <c r="D103" s="354">
        <f>' AMA e UBS Sao Jorge'!D8</f>
        <v>0.85149572649572647</v>
      </c>
      <c r="E103" s="308">
        <f>' AMA e UBS Sao Jorge'!E8</f>
        <v>3227</v>
      </c>
      <c r="F103" s="354">
        <f>' AMA e UBS Sao Jorge'!F8</f>
        <v>0.86191239316239321</v>
      </c>
      <c r="G103" s="308">
        <f>' AMA e UBS Sao Jorge'!G8</f>
        <v>2936</v>
      </c>
      <c r="H103" s="354">
        <f>' AMA e UBS Sao Jorge'!H8</f>
        <v>0.78418803418803418</v>
      </c>
      <c r="I103" s="310">
        <f>' AMA e UBS Sao Jorge'!I8</f>
        <v>9351</v>
      </c>
      <c r="J103" s="311">
        <f>' AMA e UBS Sao Jorge'!J8</f>
        <v>0.83253205128205132</v>
      </c>
      <c r="K103" s="308">
        <f>' AMA e UBS Sao Jorge'!K8</f>
        <v>3447</v>
      </c>
      <c r="L103" s="354">
        <f>' AMA e UBS Sao Jorge'!L8</f>
        <v>0.92067307692307687</v>
      </c>
      <c r="M103" s="308">
        <f>' AMA e UBS Sao Jorge'!M8</f>
        <v>3270</v>
      </c>
      <c r="N103" s="354">
        <f>' AMA e UBS Sao Jorge'!N8</f>
        <v>0.8733974358974359</v>
      </c>
      <c r="O103" s="308">
        <f>' AMA e UBS Sao Jorge'!O8</f>
        <v>2390</v>
      </c>
      <c r="P103" s="354">
        <f>' AMA e UBS Sao Jorge'!P8</f>
        <v>0.63835470085470081</v>
      </c>
      <c r="Q103" s="310">
        <f>' AMA e UBS Sao Jorge'!Q8</f>
        <v>9107</v>
      </c>
      <c r="R103" s="311">
        <f>' AMA e UBS Sao Jorge'!R8</f>
        <v>0.81080840455840453</v>
      </c>
      <c r="S103" s="308">
        <f>' AMA e UBS Sao Jorge'!S8</f>
        <v>0</v>
      </c>
      <c r="T103" s="354">
        <f>' AMA e UBS Sao Jorge'!T8</f>
        <v>0</v>
      </c>
      <c r="U103" s="308">
        <f>' AMA e UBS Sao Jorge'!U8</f>
        <v>0</v>
      </c>
      <c r="V103" s="354">
        <f>' AMA e UBS Sao Jorge'!V8</f>
        <v>0</v>
      </c>
      <c r="W103" s="308">
        <f>' AMA e UBS Sao Jorge'!W8</f>
        <v>0</v>
      </c>
      <c r="X103" s="354">
        <f>' AMA e UBS Sao Jorge'!X8</f>
        <v>0</v>
      </c>
      <c r="Y103" s="310">
        <f>' AMA e UBS Sao Jorge'!Y8</f>
        <v>0</v>
      </c>
      <c r="Z103" s="311">
        <f>' AMA e UBS Sao Jorge'!Z8</f>
        <v>0</v>
      </c>
      <c r="AA103" s="308">
        <f>' AMA e UBS Sao Jorge'!AA8</f>
        <v>0</v>
      </c>
      <c r="AB103" s="354">
        <f>' AMA e UBS Sao Jorge'!AB8</f>
        <v>0</v>
      </c>
      <c r="AC103" s="308">
        <f>' AMA e UBS Sao Jorge'!AC8</f>
        <v>0</v>
      </c>
      <c r="AD103" s="354">
        <f>' AMA e UBS Sao Jorge'!AD8</f>
        <v>0</v>
      </c>
      <c r="AE103" s="308">
        <f>' AMA e UBS Sao Jorge'!AE8</f>
        <v>0</v>
      </c>
      <c r="AF103" s="354">
        <f>' AMA e UBS Sao Jorge'!AF8</f>
        <v>0</v>
      </c>
      <c r="AG103" s="310">
        <f>' AMA e UBS Sao Jorge'!AG8</f>
        <v>0</v>
      </c>
      <c r="AH103" s="311">
        <f>' AMA e UBS Sao Jorge'!AH8</f>
        <v>0</v>
      </c>
    </row>
    <row r="104" spans="1:34" x14ac:dyDescent="0.25">
      <c r="A104" s="193" t="str">
        <f>' AMA e UBS Sao Jorge'!A9</f>
        <v>Enfermeiro - ESF</v>
      </c>
      <c r="B104" s="197">
        <f>' AMA e UBS Sao Jorge'!B9</f>
        <v>1404</v>
      </c>
      <c r="C104" s="537">
        <f>' AMA e UBS Sao Jorge'!C9</f>
        <v>1547</v>
      </c>
      <c r="D104" s="196">
        <f>' AMA e UBS Sao Jorge'!D9</f>
        <v>1.1018518518518519</v>
      </c>
      <c r="E104" s="537">
        <f>' AMA e UBS Sao Jorge'!E9</f>
        <v>1052</v>
      </c>
      <c r="F104" s="196">
        <f>' AMA e UBS Sao Jorge'!F9</f>
        <v>0.74928774928774933</v>
      </c>
      <c r="G104" s="537">
        <f>' AMA e UBS Sao Jorge'!G9</f>
        <v>1265</v>
      </c>
      <c r="H104" s="196">
        <f>' AMA e UBS Sao Jorge'!H9</f>
        <v>0.90099715099715094</v>
      </c>
      <c r="I104" s="539">
        <f>' AMA e UBS Sao Jorge'!I9</f>
        <v>3864</v>
      </c>
      <c r="J104" s="199">
        <f>' AMA e UBS Sao Jorge'!J9</f>
        <v>0.91737891737891741</v>
      </c>
      <c r="K104" s="537">
        <f>' AMA e UBS Sao Jorge'!K9</f>
        <v>1534</v>
      </c>
      <c r="L104" s="196">
        <f>' AMA e UBS Sao Jorge'!L9</f>
        <v>1.0925925925925926</v>
      </c>
      <c r="M104" s="537">
        <f>' AMA e UBS Sao Jorge'!M9</f>
        <v>1473</v>
      </c>
      <c r="N104" s="196">
        <f>' AMA e UBS Sao Jorge'!N9</f>
        <v>1.0491452991452992</v>
      </c>
      <c r="O104" s="537">
        <f>' AMA e UBS Sao Jorge'!O9</f>
        <v>1140</v>
      </c>
      <c r="P104" s="196">
        <f>' AMA e UBS Sao Jorge'!P9</f>
        <v>0.81196581196581197</v>
      </c>
      <c r="Q104" s="539">
        <f>' AMA e UBS Sao Jorge'!Q9</f>
        <v>4147</v>
      </c>
      <c r="R104" s="199">
        <f>' AMA e UBS Sao Jorge'!R9</f>
        <v>0.98456790123456794</v>
      </c>
      <c r="S104" s="537">
        <f>' AMA e UBS Sao Jorge'!S9</f>
        <v>0</v>
      </c>
      <c r="T104" s="196">
        <f>' AMA e UBS Sao Jorge'!T9</f>
        <v>0</v>
      </c>
      <c r="U104" s="537">
        <f>' AMA e UBS Sao Jorge'!U9</f>
        <v>0</v>
      </c>
      <c r="V104" s="196">
        <f>' AMA e UBS Sao Jorge'!V9</f>
        <v>0</v>
      </c>
      <c r="W104" s="537">
        <f>' AMA e UBS Sao Jorge'!W9</f>
        <v>0</v>
      </c>
      <c r="X104" s="196">
        <f>' AMA e UBS Sao Jorge'!X9</f>
        <v>0</v>
      </c>
      <c r="Y104" s="539">
        <f>' AMA e UBS Sao Jorge'!Y9</f>
        <v>0</v>
      </c>
      <c r="Z104" s="199">
        <f>' AMA e UBS Sao Jorge'!Z9</f>
        <v>0</v>
      </c>
      <c r="AA104" s="537">
        <f>' AMA e UBS Sao Jorge'!AA9</f>
        <v>0</v>
      </c>
      <c r="AB104" s="196">
        <f>' AMA e UBS Sao Jorge'!AB9</f>
        <v>0</v>
      </c>
      <c r="AC104" s="537">
        <f>' AMA e UBS Sao Jorge'!AC9</f>
        <v>0</v>
      </c>
      <c r="AD104" s="196">
        <f>' AMA e UBS Sao Jorge'!AD9</f>
        <v>0</v>
      </c>
      <c r="AE104" s="537">
        <f>' AMA e UBS Sao Jorge'!AE9</f>
        <v>0</v>
      </c>
      <c r="AF104" s="196">
        <f>' AMA e UBS Sao Jorge'!AF9</f>
        <v>0</v>
      </c>
      <c r="AG104" s="539">
        <f>' AMA e UBS Sao Jorge'!AG9</f>
        <v>0</v>
      </c>
      <c r="AH104" s="199">
        <f>' AMA e UBS Sao Jorge'!AH9</f>
        <v>0</v>
      </c>
    </row>
    <row r="105" spans="1:34" ht="24" x14ac:dyDescent="0.25">
      <c r="A105" s="267" t="str">
        <f>' AMA e UBS Sao Jorge'!A10</f>
        <v xml:space="preserve">Cirurgião dentista - ESB I AB(atendimento individual) </v>
      </c>
      <c r="B105" s="197">
        <f>' AMA e UBS Sao Jorge'!B10</f>
        <v>192</v>
      </c>
      <c r="C105" s="537">
        <f>' AMA e UBS Sao Jorge'!C10</f>
        <v>182</v>
      </c>
      <c r="D105" s="196">
        <f>' AMA e UBS Sao Jorge'!D10</f>
        <v>0.94791666666666663</v>
      </c>
      <c r="E105" s="537">
        <f>' AMA e UBS Sao Jorge'!E10</f>
        <v>260</v>
      </c>
      <c r="F105" s="196">
        <f>' AMA e UBS Sao Jorge'!F10</f>
        <v>1.3541666666666667</v>
      </c>
      <c r="G105" s="537">
        <f>' AMA e UBS Sao Jorge'!G10</f>
        <v>64</v>
      </c>
      <c r="H105" s="196">
        <f>' AMA e UBS Sao Jorge'!H10</f>
        <v>0.33333333333333331</v>
      </c>
      <c r="I105" s="539">
        <f>' AMA e UBS Sao Jorge'!I10</f>
        <v>506</v>
      </c>
      <c r="J105" s="199">
        <f>' AMA e UBS Sao Jorge'!J10</f>
        <v>0.87847222222222221</v>
      </c>
      <c r="K105" s="537">
        <f>' AMA e UBS Sao Jorge'!K10</f>
        <v>253</v>
      </c>
      <c r="L105" s="196">
        <f>' AMA e UBS Sao Jorge'!L10</f>
        <v>1.3177083333333333</v>
      </c>
      <c r="M105" s="537">
        <f>' AMA e UBS Sao Jorge'!M10</f>
        <v>273</v>
      </c>
      <c r="N105" s="196">
        <f>' AMA e UBS Sao Jorge'!N10</f>
        <v>1.421875</v>
      </c>
      <c r="O105" s="537">
        <f>' AMA e UBS Sao Jorge'!O10</f>
        <v>248</v>
      </c>
      <c r="P105" s="196">
        <f>' AMA e UBS Sao Jorge'!P10</f>
        <v>1.2916666666666667</v>
      </c>
      <c r="Q105" s="539">
        <f>' AMA e UBS Sao Jorge'!Q10</f>
        <v>774</v>
      </c>
      <c r="R105" s="199">
        <f>' AMA e UBS Sao Jorge'!R10</f>
        <v>1.34375</v>
      </c>
      <c r="S105" s="537">
        <f>' AMA e UBS Sao Jorge'!S10</f>
        <v>0</v>
      </c>
      <c r="T105" s="196">
        <f>' AMA e UBS Sao Jorge'!T10</f>
        <v>0</v>
      </c>
      <c r="U105" s="537">
        <f>' AMA e UBS Sao Jorge'!U10</f>
        <v>0</v>
      </c>
      <c r="V105" s="196">
        <f>' AMA e UBS Sao Jorge'!V10</f>
        <v>0</v>
      </c>
      <c r="W105" s="537">
        <f>' AMA e UBS Sao Jorge'!W10</f>
        <v>0</v>
      </c>
      <c r="X105" s="196">
        <f>' AMA e UBS Sao Jorge'!X10</f>
        <v>0</v>
      </c>
      <c r="Y105" s="539">
        <f>' AMA e UBS Sao Jorge'!Y10</f>
        <v>0</v>
      </c>
      <c r="Z105" s="199">
        <f>' AMA e UBS Sao Jorge'!Z10</f>
        <v>0</v>
      </c>
      <c r="AA105" s="537">
        <f>' AMA e UBS Sao Jorge'!AA10</f>
        <v>0</v>
      </c>
      <c r="AB105" s="196">
        <f>' AMA e UBS Sao Jorge'!AB10</f>
        <v>0</v>
      </c>
      <c r="AC105" s="537">
        <f>' AMA e UBS Sao Jorge'!AC10</f>
        <v>0</v>
      </c>
      <c r="AD105" s="196">
        <f>' AMA e UBS Sao Jorge'!AD10</f>
        <v>0</v>
      </c>
      <c r="AE105" s="537">
        <f>' AMA e UBS Sao Jorge'!AE10</f>
        <v>0</v>
      </c>
      <c r="AF105" s="196">
        <f>' AMA e UBS Sao Jorge'!AF10</f>
        <v>0</v>
      </c>
      <c r="AG105" s="539">
        <f>' AMA e UBS Sao Jorge'!AG10</f>
        <v>0</v>
      </c>
      <c r="AH105" s="199">
        <f>' AMA e UBS Sao Jorge'!AH10</f>
        <v>0</v>
      </c>
    </row>
    <row r="106" spans="1:34" ht="24" x14ac:dyDescent="0.25">
      <c r="A106" s="267" t="str">
        <f>' AMA e UBS Sao Jorge'!A11</f>
        <v>Cirugião Dentista - ESB I       AB              ( procedimento)</v>
      </c>
      <c r="B106" s="197">
        <f>' AMA e UBS Sao Jorge'!B11</f>
        <v>672</v>
      </c>
      <c r="C106" s="537">
        <f>' AMA e UBS Sao Jorge'!C11</f>
        <v>957</v>
      </c>
      <c r="D106" s="196">
        <f>' AMA e UBS Sao Jorge'!D11</f>
        <v>1.4241071428571428</v>
      </c>
      <c r="E106" s="537">
        <f>' AMA e UBS Sao Jorge'!E11</f>
        <v>1230</v>
      </c>
      <c r="F106" s="196">
        <f>' AMA e UBS Sao Jorge'!F11</f>
        <v>1.8303571428571428</v>
      </c>
      <c r="G106" s="537">
        <f>' AMA e UBS Sao Jorge'!G11</f>
        <v>288</v>
      </c>
      <c r="H106" s="196">
        <f>' AMA e UBS Sao Jorge'!H11</f>
        <v>0.42857142857142855</v>
      </c>
      <c r="I106" s="539">
        <f>' AMA e UBS Sao Jorge'!I11</f>
        <v>2475</v>
      </c>
      <c r="J106" s="199">
        <f>' AMA e UBS Sao Jorge'!J11</f>
        <v>1.2276785714285714</v>
      </c>
      <c r="K106" s="537">
        <f>' AMA e UBS Sao Jorge'!K11</f>
        <v>1611</v>
      </c>
      <c r="L106" s="196">
        <f>' AMA e UBS Sao Jorge'!L11</f>
        <v>2.3973214285714284</v>
      </c>
      <c r="M106" s="537">
        <f>' AMA e UBS Sao Jorge'!M11</f>
        <v>1333</v>
      </c>
      <c r="N106" s="196">
        <f>' AMA e UBS Sao Jorge'!N11</f>
        <v>1.9836309523809523</v>
      </c>
      <c r="O106" s="537">
        <f>' AMA e UBS Sao Jorge'!O11</f>
        <v>972</v>
      </c>
      <c r="P106" s="196">
        <f>' AMA e UBS Sao Jorge'!P11</f>
        <v>1.4464285714285714</v>
      </c>
      <c r="Q106" s="539">
        <f>' AMA e UBS Sao Jorge'!Q11</f>
        <v>3916</v>
      </c>
      <c r="R106" s="199">
        <f>' AMA e UBS Sao Jorge'!R11</f>
        <v>1.9424603174603174</v>
      </c>
      <c r="S106" s="537">
        <f>' AMA e UBS Sao Jorge'!S11</f>
        <v>0</v>
      </c>
      <c r="T106" s="196">
        <f>' AMA e UBS Sao Jorge'!T11</f>
        <v>0</v>
      </c>
      <c r="U106" s="537">
        <f>' AMA e UBS Sao Jorge'!U11</f>
        <v>0</v>
      </c>
      <c r="V106" s="196">
        <f>' AMA e UBS Sao Jorge'!V11</f>
        <v>0</v>
      </c>
      <c r="W106" s="537">
        <f>' AMA e UBS Sao Jorge'!W11</f>
        <v>0</v>
      </c>
      <c r="X106" s="196">
        <f>' AMA e UBS Sao Jorge'!X11</f>
        <v>0</v>
      </c>
      <c r="Y106" s="539">
        <f>' AMA e UBS Sao Jorge'!Y11</f>
        <v>0</v>
      </c>
      <c r="Z106" s="199">
        <f>' AMA e UBS Sao Jorge'!Z11</f>
        <v>0</v>
      </c>
      <c r="AA106" s="537">
        <f>' AMA e UBS Sao Jorge'!AA11</f>
        <v>0</v>
      </c>
      <c r="AB106" s="196">
        <f>' AMA e UBS Sao Jorge'!AB11</f>
        <v>0</v>
      </c>
      <c r="AC106" s="537">
        <f>' AMA e UBS Sao Jorge'!AC11</f>
        <v>0</v>
      </c>
      <c r="AD106" s="196">
        <f>' AMA e UBS Sao Jorge'!AD11</f>
        <v>0</v>
      </c>
      <c r="AE106" s="537">
        <f>' AMA e UBS Sao Jorge'!AE11</f>
        <v>0</v>
      </c>
      <c r="AF106" s="196">
        <f>' AMA e UBS Sao Jorge'!AF11</f>
        <v>0</v>
      </c>
      <c r="AG106" s="539">
        <f>' AMA e UBS Sao Jorge'!AG11</f>
        <v>0</v>
      </c>
      <c r="AH106" s="199">
        <f>' AMA e UBS Sao Jorge'!AH11</f>
        <v>0</v>
      </c>
    </row>
    <row r="107" spans="1:34" ht="24" x14ac:dyDescent="0.25">
      <c r="A107" s="267" t="str">
        <f>' AMA e UBS Sao Jorge'!A12</f>
        <v xml:space="preserve">Cirurgião Dentista - ESB II  (atendimento individual) </v>
      </c>
      <c r="B107" s="197">
        <f>' AMA e UBS Sao Jorge'!B12</f>
        <v>192</v>
      </c>
      <c r="C107" s="537">
        <f>' AMA e UBS Sao Jorge'!C12</f>
        <v>298</v>
      </c>
      <c r="D107" s="196">
        <f>' AMA e UBS Sao Jorge'!D12</f>
        <v>1.5520833333333333</v>
      </c>
      <c r="E107" s="537">
        <f>' AMA e UBS Sao Jorge'!E12</f>
        <v>314</v>
      </c>
      <c r="F107" s="196">
        <f>' AMA e UBS Sao Jorge'!F12</f>
        <v>1.6354166666666667</v>
      </c>
      <c r="G107" s="537">
        <f>' AMA e UBS Sao Jorge'!G12</f>
        <v>310</v>
      </c>
      <c r="H107" s="196">
        <f>' AMA e UBS Sao Jorge'!H12</f>
        <v>1.6145833333333333</v>
      </c>
      <c r="I107" s="539">
        <f>' AMA e UBS Sao Jorge'!I12</f>
        <v>922</v>
      </c>
      <c r="J107" s="199">
        <f>' AMA e UBS Sao Jorge'!J12</f>
        <v>1.6006944444444444</v>
      </c>
      <c r="K107" s="537">
        <f>' AMA e UBS Sao Jorge'!K12</f>
        <v>239</v>
      </c>
      <c r="L107" s="196">
        <f>' AMA e UBS Sao Jorge'!L12</f>
        <v>1.2447916666666667</v>
      </c>
      <c r="M107" s="537">
        <f>' AMA e UBS Sao Jorge'!M12</f>
        <v>331</v>
      </c>
      <c r="N107" s="196">
        <f>' AMA e UBS Sao Jorge'!N12</f>
        <v>1.7239583333333333</v>
      </c>
      <c r="O107" s="537">
        <f>' AMA e UBS Sao Jorge'!O12</f>
        <v>344</v>
      </c>
      <c r="P107" s="196">
        <f>' AMA e UBS Sao Jorge'!P12</f>
        <v>1.7916666666666667</v>
      </c>
      <c r="Q107" s="539">
        <f>' AMA e UBS Sao Jorge'!Q12</f>
        <v>914</v>
      </c>
      <c r="R107" s="199">
        <f>' AMA e UBS Sao Jorge'!R12</f>
        <v>1.5868055555555556</v>
      </c>
      <c r="S107" s="537">
        <f>' AMA e UBS Sao Jorge'!S12</f>
        <v>0</v>
      </c>
      <c r="T107" s="196">
        <f>' AMA e UBS Sao Jorge'!T12</f>
        <v>0</v>
      </c>
      <c r="U107" s="537">
        <f>' AMA e UBS Sao Jorge'!U12</f>
        <v>0</v>
      </c>
      <c r="V107" s="196">
        <f>' AMA e UBS Sao Jorge'!V12</f>
        <v>0</v>
      </c>
      <c r="W107" s="537">
        <f>' AMA e UBS Sao Jorge'!W12</f>
        <v>0</v>
      </c>
      <c r="X107" s="196">
        <f>' AMA e UBS Sao Jorge'!X12</f>
        <v>0</v>
      </c>
      <c r="Y107" s="539">
        <f>' AMA e UBS Sao Jorge'!Y12</f>
        <v>0</v>
      </c>
      <c r="Z107" s="199">
        <f>' AMA e UBS Sao Jorge'!Z12</f>
        <v>0</v>
      </c>
      <c r="AA107" s="537">
        <f>' AMA e UBS Sao Jorge'!AA12</f>
        <v>0</v>
      </c>
      <c r="AB107" s="196">
        <f>' AMA e UBS Sao Jorge'!AB12</f>
        <v>0</v>
      </c>
      <c r="AC107" s="537">
        <f>' AMA e UBS Sao Jorge'!AC12</f>
        <v>0</v>
      </c>
      <c r="AD107" s="196">
        <f>' AMA e UBS Sao Jorge'!AD12</f>
        <v>0</v>
      </c>
      <c r="AE107" s="537">
        <f>' AMA e UBS Sao Jorge'!AE12</f>
        <v>0</v>
      </c>
      <c r="AF107" s="196">
        <f>' AMA e UBS Sao Jorge'!AF12</f>
        <v>0</v>
      </c>
      <c r="AG107" s="539">
        <f>' AMA e UBS Sao Jorge'!AG12</f>
        <v>0</v>
      </c>
      <c r="AH107" s="199">
        <f>' AMA e UBS Sao Jorge'!AH12</f>
        <v>0</v>
      </c>
    </row>
    <row r="108" spans="1:34" ht="24.75" thickBot="1" x14ac:dyDescent="0.3">
      <c r="A108" s="267" t="str">
        <f>' AMA e UBS Sao Jorge'!A13</f>
        <v>Cirurgião Dentista - ESB II (procedimento)</v>
      </c>
      <c r="B108" s="197">
        <f>' AMA e UBS Sao Jorge'!B13</f>
        <v>672</v>
      </c>
      <c r="C108" s="537">
        <f>' AMA e UBS Sao Jorge'!C13</f>
        <v>1040</v>
      </c>
      <c r="D108" s="196">
        <f>' AMA e UBS Sao Jorge'!D13</f>
        <v>1.5476190476190477</v>
      </c>
      <c r="E108" s="537">
        <f>' AMA e UBS Sao Jorge'!E13</f>
        <v>7366</v>
      </c>
      <c r="F108" s="196">
        <f>' AMA e UBS Sao Jorge'!F13</f>
        <v>10.961309523809524</v>
      </c>
      <c r="G108" s="537">
        <f>' AMA e UBS Sao Jorge'!G13</f>
        <v>722</v>
      </c>
      <c r="H108" s="196">
        <f>' AMA e UBS Sao Jorge'!H13</f>
        <v>1.0744047619047619</v>
      </c>
      <c r="I108" s="539">
        <f>' AMA e UBS Sao Jorge'!I13</f>
        <v>9128</v>
      </c>
      <c r="J108" s="199">
        <f>' AMA e UBS Sao Jorge'!J13</f>
        <v>4.5277777777777777</v>
      </c>
      <c r="K108" s="537">
        <f>' AMA e UBS Sao Jorge'!K13</f>
        <v>535</v>
      </c>
      <c r="L108" s="196">
        <f>' AMA e UBS Sao Jorge'!L13</f>
        <v>0.79613095238095233</v>
      </c>
      <c r="M108" s="537">
        <f>' AMA e UBS Sao Jorge'!M13</f>
        <v>833</v>
      </c>
      <c r="N108" s="196">
        <f>' AMA e UBS Sao Jorge'!N13</f>
        <v>1.2395833333333333</v>
      </c>
      <c r="O108" s="537">
        <f>' AMA e UBS Sao Jorge'!O13</f>
        <v>936</v>
      </c>
      <c r="P108" s="196">
        <f>' AMA e UBS Sao Jorge'!P13</f>
        <v>1.3928571428571428</v>
      </c>
      <c r="Q108" s="539">
        <f>' AMA e UBS Sao Jorge'!Q13</f>
        <v>2304</v>
      </c>
      <c r="R108" s="199">
        <f>' AMA e UBS Sao Jorge'!R13</f>
        <v>1.1428571428571428</v>
      </c>
      <c r="S108" s="537">
        <f>' AMA e UBS Sao Jorge'!S13</f>
        <v>0</v>
      </c>
      <c r="T108" s="196">
        <f>' AMA e UBS Sao Jorge'!T13</f>
        <v>0</v>
      </c>
      <c r="U108" s="537">
        <f>' AMA e UBS Sao Jorge'!U13</f>
        <v>0</v>
      </c>
      <c r="V108" s="196">
        <f>' AMA e UBS Sao Jorge'!V13</f>
        <v>0</v>
      </c>
      <c r="W108" s="537">
        <f>' AMA e UBS Sao Jorge'!W13</f>
        <v>0</v>
      </c>
      <c r="X108" s="196">
        <f>' AMA e UBS Sao Jorge'!X13</f>
        <v>0</v>
      </c>
      <c r="Y108" s="539">
        <f>' AMA e UBS Sao Jorge'!Y13</f>
        <v>0</v>
      </c>
      <c r="Z108" s="199">
        <f>' AMA e UBS Sao Jorge'!Z13</f>
        <v>0</v>
      </c>
      <c r="AA108" s="537">
        <f>' AMA e UBS Sao Jorge'!AA13</f>
        <v>0</v>
      </c>
      <c r="AB108" s="196">
        <f>' AMA e UBS Sao Jorge'!AB13</f>
        <v>0</v>
      </c>
      <c r="AC108" s="537">
        <f>' AMA e UBS Sao Jorge'!AC13</f>
        <v>0</v>
      </c>
      <c r="AD108" s="196">
        <f>' AMA e UBS Sao Jorge'!AD13</f>
        <v>0</v>
      </c>
      <c r="AE108" s="537">
        <f>' AMA e UBS Sao Jorge'!AE13</f>
        <v>0</v>
      </c>
      <c r="AF108" s="196">
        <f>' AMA e UBS Sao Jorge'!AF13</f>
        <v>0</v>
      </c>
      <c r="AG108" s="539">
        <f>' AMA e UBS Sao Jorge'!AG13</f>
        <v>0</v>
      </c>
      <c r="AH108" s="199">
        <f>' AMA e UBS Sao Jorge'!AH13</f>
        <v>0</v>
      </c>
    </row>
    <row r="109" spans="1:34" ht="15.75" thickBot="1" x14ac:dyDescent="0.3">
      <c r="A109" s="31" t="str">
        <f>' AMA e UBS Sao Jorge'!A15</f>
        <v>SOMA</v>
      </c>
      <c r="B109" s="33">
        <f>' AMA e UBS Sao Jorge'!B15</f>
        <v>17801</v>
      </c>
      <c r="C109" s="35">
        <f>' AMA e UBS Sao Jorge'!C15</f>
        <v>17821</v>
      </c>
      <c r="D109" s="37">
        <f>' AMA e UBS Sao Jorge'!D15</f>
        <v>1.001123532385821</v>
      </c>
      <c r="E109" s="35">
        <f>' AMA e UBS Sao Jorge'!E15</f>
        <v>24691</v>
      </c>
      <c r="F109" s="37">
        <f>' AMA e UBS Sao Jorge'!F15</f>
        <v>1.3870569069153418</v>
      </c>
      <c r="G109" s="35">
        <f>' AMA e UBS Sao Jorge'!G15</f>
        <v>16087</v>
      </c>
      <c r="H109" s="37">
        <f>' AMA e UBS Sao Jorge'!H15</f>
        <v>0.9037132745351385</v>
      </c>
      <c r="I109" s="301">
        <f>' AMA e UBS Sao Jorge'!I15</f>
        <v>58599</v>
      </c>
      <c r="J109" s="38">
        <f>' AMA e UBS Sao Jorge'!J15</f>
        <v>1.0972979046121005</v>
      </c>
      <c r="K109" s="35">
        <f>' AMA e UBS Sao Jorge'!K15</f>
        <v>21040</v>
      </c>
      <c r="L109" s="37">
        <f>' AMA e UBS Sao Jorge'!L15</f>
        <v>1.1819560698837144</v>
      </c>
      <c r="M109" s="35">
        <f>' AMA e UBS Sao Jorge'!M15</f>
        <v>21030</v>
      </c>
      <c r="N109" s="37">
        <f>' AMA e UBS Sao Jorge'!N15</f>
        <v>1.1813943036908039</v>
      </c>
      <c r="O109" s="35">
        <f>' AMA e UBS Sao Jorge'!O15</f>
        <v>18908</v>
      </c>
      <c r="P109" s="37">
        <f>' AMA e UBS Sao Jorge'!P15</f>
        <v>1.0621875175551936</v>
      </c>
      <c r="Q109" s="301">
        <f>' AMA e UBS Sao Jorge'!Q15</f>
        <v>60978</v>
      </c>
      <c r="R109" s="228">
        <f>' AMA e UBS Sao Jorge'!R15</f>
        <v>1.1418459637099039</v>
      </c>
      <c r="S109" s="35">
        <f>' AMA e UBS Sao Jorge'!S15</f>
        <v>0</v>
      </c>
      <c r="T109" s="37">
        <f>' AMA e UBS Sao Jorge'!T15</f>
        <v>0</v>
      </c>
      <c r="U109" s="35">
        <f>' AMA e UBS Sao Jorge'!U15</f>
        <v>0</v>
      </c>
      <c r="V109" s="37">
        <f>' AMA e UBS Sao Jorge'!V15</f>
        <v>0</v>
      </c>
      <c r="W109" s="35">
        <f>' AMA e UBS Sao Jorge'!W15</f>
        <v>0</v>
      </c>
      <c r="X109" s="37">
        <f>' AMA e UBS Sao Jorge'!X15</f>
        <v>0</v>
      </c>
      <c r="Y109" s="301">
        <f>' AMA e UBS Sao Jorge'!Y15</f>
        <v>0</v>
      </c>
      <c r="Z109" s="38">
        <f>' AMA e UBS Sao Jorge'!Z15</f>
        <v>0</v>
      </c>
      <c r="AA109" s="35">
        <f>' AMA e UBS Sao Jorge'!AA15</f>
        <v>0</v>
      </c>
      <c r="AB109" s="37">
        <f>' AMA e UBS Sao Jorge'!AB15</f>
        <v>0</v>
      </c>
      <c r="AC109" s="35">
        <f>' AMA e UBS Sao Jorge'!AC15</f>
        <v>0</v>
      </c>
      <c r="AD109" s="37">
        <f>' AMA e UBS Sao Jorge'!AD15</f>
        <v>0</v>
      </c>
      <c r="AE109" s="35">
        <f>' AMA e UBS Sao Jorge'!AE15</f>
        <v>0</v>
      </c>
      <c r="AF109" s="37">
        <f>' AMA e UBS Sao Jorge'!AF15</f>
        <v>0</v>
      </c>
      <c r="AG109" s="301">
        <f>' AMA e UBS Sao Jorge'!AG15</f>
        <v>0</v>
      </c>
      <c r="AH109" s="228">
        <f>' AMA e UBS Sao Jorge'!AH15</f>
        <v>0</v>
      </c>
    </row>
    <row r="111" spans="1:34" ht="16.5" thickBot="1" x14ac:dyDescent="0.3">
      <c r="A111" s="964" t="s">
        <v>417</v>
      </c>
      <c r="B111" s="965"/>
      <c r="C111" s="965"/>
      <c r="D111" s="965"/>
      <c r="E111" s="965"/>
      <c r="F111" s="965"/>
      <c r="G111" s="965"/>
      <c r="H111" s="965"/>
      <c r="I111" s="965"/>
      <c r="J111" s="965"/>
      <c r="K111" s="965"/>
      <c r="L111" s="965"/>
      <c r="M111" s="965"/>
      <c r="N111" s="965"/>
      <c r="O111" s="965"/>
      <c r="P111" s="965"/>
      <c r="Q111" s="965"/>
      <c r="R111" s="965"/>
      <c r="S111" s="965"/>
      <c r="T111" s="965"/>
      <c r="U111" s="965"/>
      <c r="V111" s="965"/>
      <c r="W111" s="965"/>
      <c r="X111" s="965"/>
      <c r="Y111" s="965"/>
      <c r="Z111" s="965"/>
      <c r="AA111" s="965"/>
      <c r="AB111" s="965"/>
      <c r="AC111" s="965"/>
      <c r="AD111" s="965"/>
      <c r="AE111" s="965"/>
      <c r="AF111" s="965"/>
      <c r="AG111" s="965"/>
      <c r="AH111" s="965"/>
    </row>
    <row r="112" spans="1:34" ht="24" x14ac:dyDescent="0.25">
      <c r="A112" s="278" t="s">
        <v>8</v>
      </c>
      <c r="B112" s="279" t="s">
        <v>9</v>
      </c>
      <c r="C112" s="280" t="str">
        <f t="shared" ref="C112:AH112" si="8">C25</f>
        <v>JAN</v>
      </c>
      <c r="D112" s="281" t="str">
        <f t="shared" si="8"/>
        <v>%</v>
      </c>
      <c r="E112" s="280" t="str">
        <f t="shared" si="8"/>
        <v>FEV</v>
      </c>
      <c r="F112" s="281" t="str">
        <f t="shared" si="8"/>
        <v>%</v>
      </c>
      <c r="G112" s="280" t="str">
        <f t="shared" si="8"/>
        <v>MAR</v>
      </c>
      <c r="H112" s="281" t="str">
        <f t="shared" si="8"/>
        <v>%</v>
      </c>
      <c r="I112" s="282" t="str">
        <f t="shared" si="8"/>
        <v>Trimestre</v>
      </c>
      <c r="J112" s="282" t="str">
        <f t="shared" si="8"/>
        <v>%</v>
      </c>
      <c r="K112" s="280" t="str">
        <f t="shared" si="8"/>
        <v>ABR</v>
      </c>
      <c r="L112" s="281" t="str">
        <f t="shared" si="8"/>
        <v>%</v>
      </c>
      <c r="M112" s="280" t="str">
        <f t="shared" si="8"/>
        <v>MAI</v>
      </c>
      <c r="N112" s="281" t="str">
        <f t="shared" si="8"/>
        <v>%</v>
      </c>
      <c r="O112" s="280" t="str">
        <f t="shared" si="8"/>
        <v>JUN</v>
      </c>
      <c r="P112" s="281" t="str">
        <f t="shared" si="8"/>
        <v>%</v>
      </c>
      <c r="Q112" s="282" t="str">
        <f t="shared" si="8"/>
        <v>Trimestre</v>
      </c>
      <c r="R112" s="283" t="str">
        <f t="shared" si="8"/>
        <v>%</v>
      </c>
      <c r="S112" s="280" t="str">
        <f t="shared" si="8"/>
        <v>JUL</v>
      </c>
      <c r="T112" s="281" t="str">
        <f t="shared" si="8"/>
        <v>%</v>
      </c>
      <c r="U112" s="280" t="str">
        <f t="shared" si="8"/>
        <v>AGO</v>
      </c>
      <c r="V112" s="281" t="str">
        <f t="shared" si="8"/>
        <v>%</v>
      </c>
      <c r="W112" s="280" t="str">
        <f t="shared" si="8"/>
        <v>SET</v>
      </c>
      <c r="X112" s="281" t="str">
        <f t="shared" si="8"/>
        <v>%</v>
      </c>
      <c r="Y112" s="282" t="str">
        <f t="shared" si="8"/>
        <v>Trimestre</v>
      </c>
      <c r="Z112" s="282" t="str">
        <f t="shared" si="8"/>
        <v>%</v>
      </c>
      <c r="AA112" s="280" t="str">
        <f t="shared" si="8"/>
        <v>OUT</v>
      </c>
      <c r="AB112" s="281" t="str">
        <f t="shared" si="8"/>
        <v>%</v>
      </c>
      <c r="AC112" s="280" t="str">
        <f t="shared" si="8"/>
        <v>NOV</v>
      </c>
      <c r="AD112" s="281" t="str">
        <f t="shared" si="8"/>
        <v>%</v>
      </c>
      <c r="AE112" s="280" t="str">
        <f t="shared" si="8"/>
        <v>DEZ</v>
      </c>
      <c r="AF112" s="281" t="str">
        <f t="shared" si="8"/>
        <v>%</v>
      </c>
      <c r="AG112" s="282" t="str">
        <f t="shared" si="8"/>
        <v>Trimestre</v>
      </c>
      <c r="AH112" s="283" t="str">
        <f t="shared" si="8"/>
        <v>%</v>
      </c>
    </row>
    <row r="113" spans="1:34" x14ac:dyDescent="0.25">
      <c r="A113" s="46" t="str">
        <f>'PS BAND'!A7</f>
        <v>Atendimento de Urgencia</v>
      </c>
      <c r="B113" s="197" t="str">
        <f>'PS BAND'!B7</f>
        <v>s/ meta</v>
      </c>
      <c r="C113" s="537">
        <f>'PS BAND'!C7</f>
        <v>8608</v>
      </c>
      <c r="D113" s="196" t="e">
        <f>'PS BAND'!D7</f>
        <v>#VALUE!</v>
      </c>
      <c r="E113" s="537">
        <f>'PS BAND'!E7</f>
        <v>8165</v>
      </c>
      <c r="F113" s="196" t="e">
        <f>'PS BAND'!F7</f>
        <v>#VALUE!</v>
      </c>
      <c r="G113" s="537">
        <f>'PS BAND'!G7</f>
        <v>10100</v>
      </c>
      <c r="H113" s="196" t="e">
        <f>'PS BAND'!H7</f>
        <v>#VALUE!</v>
      </c>
      <c r="I113" s="539">
        <f>'PS BAND'!I7</f>
        <v>26873</v>
      </c>
      <c r="J113" s="199" t="e">
        <f>'PS BAND'!J7</f>
        <v>#VALUE!</v>
      </c>
      <c r="K113" s="537">
        <f>'PS BAND'!K7</f>
        <v>10235</v>
      </c>
      <c r="L113" s="196" t="e">
        <f>'PS BAND'!L7</f>
        <v>#VALUE!</v>
      </c>
      <c r="M113" s="537">
        <f>'PS BAND'!M7</f>
        <v>11422</v>
      </c>
      <c r="N113" s="196" t="e">
        <f>'PS BAND'!N7</f>
        <v>#VALUE!</v>
      </c>
      <c r="O113" s="537">
        <f>'PS BAND'!O7</f>
        <v>11379</v>
      </c>
      <c r="P113" s="196" t="e">
        <f>'PS BAND'!P7</f>
        <v>#VALUE!</v>
      </c>
      <c r="Q113" s="539">
        <f>'PS BAND'!Q7</f>
        <v>33036</v>
      </c>
      <c r="R113" s="260" t="e">
        <f>'PS BAND'!R7</f>
        <v>#VALUE!</v>
      </c>
      <c r="S113" s="537">
        <f>'PS BAND'!S7</f>
        <v>0</v>
      </c>
      <c r="T113" s="196" t="e">
        <f>'PS BAND'!T7</f>
        <v>#VALUE!</v>
      </c>
      <c r="U113" s="537">
        <f>'PS BAND'!U7</f>
        <v>0</v>
      </c>
      <c r="V113" s="196" t="e">
        <f>'PS BAND'!V7</f>
        <v>#VALUE!</v>
      </c>
      <c r="W113" s="537">
        <f>'PS BAND'!W7</f>
        <v>0</v>
      </c>
      <c r="X113" s="196" t="e">
        <f>'PS BAND'!X7</f>
        <v>#VALUE!</v>
      </c>
      <c r="Y113" s="539">
        <f>'PS BAND'!Y7</f>
        <v>0</v>
      </c>
      <c r="Z113" s="199" t="e">
        <f>'PS BAND'!Z7</f>
        <v>#VALUE!</v>
      </c>
      <c r="AA113" s="537">
        <f>'PS BAND'!AA7</f>
        <v>0</v>
      </c>
      <c r="AB113" s="196" t="e">
        <f>'PS BAND'!AB7</f>
        <v>#VALUE!</v>
      </c>
      <c r="AC113" s="537">
        <f>'PS BAND'!AC7</f>
        <v>0</v>
      </c>
      <c r="AD113" s="196" t="e">
        <f>'PS BAND'!AD7</f>
        <v>#VALUE!</v>
      </c>
      <c r="AE113" s="537">
        <f>'PS BAND'!AE7</f>
        <v>0</v>
      </c>
      <c r="AF113" s="196" t="e">
        <f>'PS BAND'!AF7</f>
        <v>#VALUE!</v>
      </c>
      <c r="AG113" s="539">
        <f>'PS BAND'!AG7</f>
        <v>0</v>
      </c>
      <c r="AH113" s="260" t="e">
        <f>'PS BAND'!AH7</f>
        <v>#VALUE!</v>
      </c>
    </row>
    <row r="114" spans="1:34" x14ac:dyDescent="0.25">
      <c r="A114" s="46" t="str">
        <f>'PS BAND'!A8</f>
        <v>Atendimento Com Observação</v>
      </c>
      <c r="B114" s="197" t="str">
        <f>'PS BAND'!B8</f>
        <v>s/ meta</v>
      </c>
      <c r="C114" s="537">
        <f>'PS BAND'!C8</f>
        <v>336</v>
      </c>
      <c r="D114" s="196" t="e">
        <f>'PS BAND'!D8</f>
        <v>#VALUE!</v>
      </c>
      <c r="E114" s="537">
        <f>'PS BAND'!E8</f>
        <v>358</v>
      </c>
      <c r="F114" s="196" t="e">
        <f>'PS BAND'!F8</f>
        <v>#VALUE!</v>
      </c>
      <c r="G114" s="537">
        <f>'PS BAND'!G8</f>
        <v>377</v>
      </c>
      <c r="H114" s="196" t="e">
        <f>'PS BAND'!H8</f>
        <v>#VALUE!</v>
      </c>
      <c r="I114" s="539">
        <f>'PS BAND'!I8</f>
        <v>1071</v>
      </c>
      <c r="J114" s="199" t="e">
        <f>'PS BAND'!J8</f>
        <v>#VALUE!</v>
      </c>
      <c r="K114" s="537">
        <f>'PS BAND'!K8</f>
        <v>388</v>
      </c>
      <c r="L114" s="196" t="e">
        <f>'PS BAND'!L8</f>
        <v>#VALUE!</v>
      </c>
      <c r="M114" s="537">
        <f>'PS BAND'!M8</f>
        <v>390</v>
      </c>
      <c r="N114" s="196" t="e">
        <f>'PS BAND'!N8</f>
        <v>#VALUE!</v>
      </c>
      <c r="O114" s="537">
        <f>'PS BAND'!O8</f>
        <v>283</v>
      </c>
      <c r="P114" s="196" t="e">
        <f>'PS BAND'!P8</f>
        <v>#VALUE!</v>
      </c>
      <c r="Q114" s="539">
        <f>'PS BAND'!Q8</f>
        <v>1061</v>
      </c>
      <c r="R114" s="260" t="e">
        <f>'PS BAND'!R8</f>
        <v>#VALUE!</v>
      </c>
      <c r="S114" s="537">
        <f>'PS BAND'!S8</f>
        <v>0</v>
      </c>
      <c r="T114" s="196" t="e">
        <f>'PS BAND'!T8</f>
        <v>#VALUE!</v>
      </c>
      <c r="U114" s="537">
        <f>'PS BAND'!U8</f>
        <v>0</v>
      </c>
      <c r="V114" s="196" t="e">
        <f>'PS BAND'!V8</f>
        <v>#VALUE!</v>
      </c>
      <c r="W114" s="537">
        <f>'PS BAND'!W8</f>
        <v>0</v>
      </c>
      <c r="X114" s="196" t="e">
        <f>'PS BAND'!X8</f>
        <v>#VALUE!</v>
      </c>
      <c r="Y114" s="539">
        <f>'PS BAND'!Y8</f>
        <v>0</v>
      </c>
      <c r="Z114" s="199" t="e">
        <f>'PS BAND'!Z8</f>
        <v>#VALUE!</v>
      </c>
      <c r="AA114" s="537">
        <f>'PS BAND'!AA8</f>
        <v>0</v>
      </c>
      <c r="AB114" s="196" t="e">
        <f>'PS BAND'!AB8</f>
        <v>#VALUE!</v>
      </c>
      <c r="AC114" s="537">
        <f>'PS BAND'!AC8</f>
        <v>0</v>
      </c>
      <c r="AD114" s="196" t="e">
        <f>'PS BAND'!AD8</f>
        <v>#VALUE!</v>
      </c>
      <c r="AE114" s="537">
        <f>'PS BAND'!AE8</f>
        <v>0</v>
      </c>
      <c r="AF114" s="196" t="e">
        <f>'PS BAND'!AF8</f>
        <v>#VALUE!</v>
      </c>
      <c r="AG114" s="539">
        <f>'PS BAND'!AG8</f>
        <v>0</v>
      </c>
      <c r="AH114" s="260" t="e">
        <f>'PS BAND'!AH8</f>
        <v>#VALUE!</v>
      </c>
    </row>
    <row r="115" spans="1:34" ht="15.75" thickBot="1" x14ac:dyDescent="0.3">
      <c r="A115" s="229" t="str">
        <f>'PS BAND'!A9</f>
        <v>Atendimento Ortopedia</v>
      </c>
      <c r="B115" s="227" t="str">
        <f>'PS BAND'!B9</f>
        <v>s/ meta</v>
      </c>
      <c r="C115" s="317">
        <f>'PS BAND'!C9</f>
        <v>2669</v>
      </c>
      <c r="D115" s="205" t="e">
        <f>'PS BAND'!D9</f>
        <v>#VALUE!</v>
      </c>
      <c r="E115" s="317">
        <f>'PS BAND'!E9</f>
        <v>2410</v>
      </c>
      <c r="F115" s="205" t="e">
        <f>'PS BAND'!F9</f>
        <v>#VALUE!</v>
      </c>
      <c r="G115" s="317">
        <f>'PS BAND'!G9</f>
        <v>2590</v>
      </c>
      <c r="H115" s="205" t="e">
        <f>'PS BAND'!H9</f>
        <v>#VALUE!</v>
      </c>
      <c r="I115" s="315">
        <f>'PS BAND'!I9</f>
        <v>7669</v>
      </c>
      <c r="J115" s="207" t="e">
        <f>'PS BAND'!J9</f>
        <v>#VALUE!</v>
      </c>
      <c r="K115" s="317">
        <f>'PS BAND'!K9</f>
        <v>2243</v>
      </c>
      <c r="L115" s="205" t="e">
        <f>'PS BAND'!L9</f>
        <v>#VALUE!</v>
      </c>
      <c r="M115" s="317">
        <f>'PS BAND'!M9</f>
        <v>1922</v>
      </c>
      <c r="N115" s="205" t="e">
        <f>'PS BAND'!N9</f>
        <v>#VALUE!</v>
      </c>
      <c r="O115" s="317">
        <f>'PS BAND'!O9</f>
        <v>1531</v>
      </c>
      <c r="P115" s="205" t="e">
        <f>'PS BAND'!P9</f>
        <v>#VALUE!</v>
      </c>
      <c r="Q115" s="315">
        <f>'PS BAND'!Q9</f>
        <v>5696</v>
      </c>
      <c r="R115" s="261" t="e">
        <f>'PS BAND'!R9</f>
        <v>#VALUE!</v>
      </c>
      <c r="S115" s="317">
        <f>'PS BAND'!S9</f>
        <v>0</v>
      </c>
      <c r="T115" s="205" t="e">
        <f>'PS BAND'!T9</f>
        <v>#VALUE!</v>
      </c>
      <c r="U115" s="317">
        <f>'PS BAND'!U9</f>
        <v>0</v>
      </c>
      <c r="V115" s="205" t="e">
        <f>'PS BAND'!V9</f>
        <v>#VALUE!</v>
      </c>
      <c r="W115" s="317">
        <f>'PS BAND'!W9</f>
        <v>0</v>
      </c>
      <c r="X115" s="205" t="e">
        <f>'PS BAND'!X9</f>
        <v>#VALUE!</v>
      </c>
      <c r="Y115" s="315">
        <f>'PS BAND'!Y9</f>
        <v>0</v>
      </c>
      <c r="Z115" s="207" t="e">
        <f>'PS BAND'!Z9</f>
        <v>#VALUE!</v>
      </c>
      <c r="AA115" s="317">
        <f>'PS BAND'!AA9</f>
        <v>0</v>
      </c>
      <c r="AB115" s="205" t="e">
        <f>'PS BAND'!AB9</f>
        <v>#VALUE!</v>
      </c>
      <c r="AC115" s="317">
        <f>'PS BAND'!AC9</f>
        <v>0</v>
      </c>
      <c r="AD115" s="205" t="e">
        <f>'PS BAND'!AD9</f>
        <v>#VALUE!</v>
      </c>
      <c r="AE115" s="317">
        <f>'PS BAND'!AE9</f>
        <v>0</v>
      </c>
      <c r="AF115" s="205" t="e">
        <f>'PS BAND'!AF9</f>
        <v>#VALUE!</v>
      </c>
      <c r="AG115" s="315">
        <f>'PS BAND'!AG9</f>
        <v>0</v>
      </c>
      <c r="AH115" s="261" t="e">
        <f>'PS BAND'!AH9</f>
        <v>#VALUE!</v>
      </c>
    </row>
    <row r="116" spans="1:34" ht="15.75" thickBot="1" x14ac:dyDescent="0.3">
      <c r="A116" s="274" t="str">
        <f>'PS BAND'!A10</f>
        <v>SOMA</v>
      </c>
      <c r="B116" s="275">
        <f>'PS BAND'!B10</f>
        <v>0</v>
      </c>
      <c r="C116" s="231">
        <f>'PS BAND'!C10</f>
        <v>11613</v>
      </c>
      <c r="D116" s="233" t="e">
        <f>'PS BAND'!D10</f>
        <v>#DIV/0!</v>
      </c>
      <c r="E116" s="231">
        <f>'PS BAND'!E10</f>
        <v>10933</v>
      </c>
      <c r="F116" s="233" t="e">
        <f>'PS BAND'!F10</f>
        <v>#DIV/0!</v>
      </c>
      <c r="G116" s="231">
        <f>'PS BAND'!G10</f>
        <v>13067</v>
      </c>
      <c r="H116" s="233" t="e">
        <f>'PS BAND'!H10</f>
        <v>#DIV/0!</v>
      </c>
      <c r="I116" s="320">
        <f>'PS BAND'!I10</f>
        <v>35613</v>
      </c>
      <c r="J116" s="276" t="e">
        <f>'PS BAND'!J10</f>
        <v>#DIV/0!</v>
      </c>
      <c r="K116" s="231">
        <f>'PS BAND'!K10</f>
        <v>12866</v>
      </c>
      <c r="L116" s="233" t="e">
        <f>'PS BAND'!L10</f>
        <v>#DIV/0!</v>
      </c>
      <c r="M116" s="231">
        <f>'PS BAND'!M10</f>
        <v>13734</v>
      </c>
      <c r="N116" s="233" t="e">
        <f>'PS BAND'!N10</f>
        <v>#DIV/0!</v>
      </c>
      <c r="O116" s="231">
        <f>'PS BAND'!O10</f>
        <v>13193</v>
      </c>
      <c r="P116" s="233" t="e">
        <f>'PS BAND'!P10</f>
        <v>#DIV/0!</v>
      </c>
      <c r="Q116" s="320">
        <f>'PS BAND'!Q10</f>
        <v>39793</v>
      </c>
      <c r="R116" s="277" t="e">
        <f>'PS BAND'!R10</f>
        <v>#DIV/0!</v>
      </c>
      <c r="S116" s="231">
        <f>'PS BAND'!S10</f>
        <v>0</v>
      </c>
      <c r="T116" s="233" t="e">
        <f>'PS BAND'!T10</f>
        <v>#DIV/0!</v>
      </c>
      <c r="U116" s="231">
        <f>'PS BAND'!U10</f>
        <v>0</v>
      </c>
      <c r="V116" s="233" t="e">
        <f>'PS BAND'!V10</f>
        <v>#DIV/0!</v>
      </c>
      <c r="W116" s="231">
        <f>'PS BAND'!W10</f>
        <v>0</v>
      </c>
      <c r="X116" s="233" t="e">
        <f>'PS BAND'!X10</f>
        <v>#DIV/0!</v>
      </c>
      <c r="Y116" s="320">
        <f>'PS BAND'!Y10</f>
        <v>0</v>
      </c>
      <c r="Z116" s="276" t="e">
        <f>'PS BAND'!Z10</f>
        <v>#DIV/0!</v>
      </c>
      <c r="AA116" s="231">
        <f>'PS BAND'!AA10</f>
        <v>0</v>
      </c>
      <c r="AB116" s="233" t="e">
        <f>'PS BAND'!AB10</f>
        <v>#DIV/0!</v>
      </c>
      <c r="AC116" s="231">
        <f>'PS BAND'!AC10</f>
        <v>0</v>
      </c>
      <c r="AD116" s="233" t="e">
        <f>'PS BAND'!AD10</f>
        <v>#DIV/0!</v>
      </c>
      <c r="AE116" s="231">
        <f>'PS BAND'!AE10</f>
        <v>0</v>
      </c>
      <c r="AF116" s="233" t="e">
        <f>'PS BAND'!AF10</f>
        <v>#DIV/0!</v>
      </c>
      <c r="AG116" s="320">
        <f>'PS BAND'!AG10</f>
        <v>0</v>
      </c>
      <c r="AH116" s="277" t="e">
        <f>'PS BAND'!AH10</f>
        <v>#DIV/0!</v>
      </c>
    </row>
    <row r="118" spans="1:34" ht="15.75" x14ac:dyDescent="0.25">
      <c r="A118" s="950" t="s">
        <v>418</v>
      </c>
      <c r="B118" s="951"/>
      <c r="C118" s="951"/>
      <c r="D118" s="951"/>
      <c r="E118" s="951"/>
      <c r="F118" s="951"/>
      <c r="G118" s="951"/>
      <c r="H118" s="951"/>
      <c r="I118" s="951"/>
      <c r="J118" s="951"/>
      <c r="K118" s="951"/>
      <c r="L118" s="951"/>
      <c r="M118" s="951"/>
      <c r="N118" s="951"/>
      <c r="O118" s="951"/>
      <c r="P118" s="951"/>
      <c r="Q118" s="951"/>
      <c r="R118" s="951"/>
      <c r="S118" s="951"/>
      <c r="T118" s="951"/>
      <c r="U118" s="951"/>
      <c r="V118" s="951"/>
      <c r="W118" s="951"/>
      <c r="X118" s="951"/>
      <c r="Y118" s="951"/>
      <c r="Z118" s="951"/>
      <c r="AA118" s="951"/>
      <c r="AB118" s="951"/>
      <c r="AC118" s="951"/>
      <c r="AD118" s="951"/>
      <c r="AE118" s="951"/>
      <c r="AF118" s="951"/>
      <c r="AG118" s="951"/>
      <c r="AH118" s="951"/>
    </row>
    <row r="119" spans="1:34" ht="24" x14ac:dyDescent="0.25">
      <c r="A119" s="268" t="s">
        <v>8</v>
      </c>
      <c r="B119" s="288" t="s">
        <v>9</v>
      </c>
      <c r="C119" s="268" t="str">
        <f t="shared" ref="C119:AH119" si="9">C25</f>
        <v>JAN</v>
      </c>
      <c r="D119" s="269" t="str">
        <f t="shared" si="9"/>
        <v>%</v>
      </c>
      <c r="E119" s="268" t="str">
        <f t="shared" si="9"/>
        <v>FEV</v>
      </c>
      <c r="F119" s="269" t="str">
        <f t="shared" si="9"/>
        <v>%</v>
      </c>
      <c r="G119" s="268" t="str">
        <f t="shared" si="9"/>
        <v>MAR</v>
      </c>
      <c r="H119" s="269" t="str">
        <f t="shared" si="9"/>
        <v>%</v>
      </c>
      <c r="I119" s="270" t="str">
        <f t="shared" si="9"/>
        <v>Trimestre</v>
      </c>
      <c r="J119" s="270" t="str">
        <f t="shared" si="9"/>
        <v>%</v>
      </c>
      <c r="K119" s="268" t="str">
        <f t="shared" si="9"/>
        <v>ABR</v>
      </c>
      <c r="L119" s="269" t="str">
        <f t="shared" si="9"/>
        <v>%</v>
      </c>
      <c r="M119" s="268" t="str">
        <f t="shared" si="9"/>
        <v>MAI</v>
      </c>
      <c r="N119" s="269" t="str">
        <f t="shared" si="9"/>
        <v>%</v>
      </c>
      <c r="O119" s="268" t="str">
        <f t="shared" si="9"/>
        <v>JUN</v>
      </c>
      <c r="P119" s="269" t="str">
        <f t="shared" si="9"/>
        <v>%</v>
      </c>
      <c r="Q119" s="270" t="str">
        <f t="shared" si="9"/>
        <v>Trimestre</v>
      </c>
      <c r="R119" s="270" t="str">
        <f t="shared" si="9"/>
        <v>%</v>
      </c>
      <c r="S119" s="268" t="str">
        <f t="shared" si="9"/>
        <v>JUL</v>
      </c>
      <c r="T119" s="269" t="str">
        <f t="shared" si="9"/>
        <v>%</v>
      </c>
      <c r="U119" s="268" t="str">
        <f t="shared" si="9"/>
        <v>AGO</v>
      </c>
      <c r="V119" s="269" t="str">
        <f t="shared" si="9"/>
        <v>%</v>
      </c>
      <c r="W119" s="268" t="str">
        <f t="shared" si="9"/>
        <v>SET</v>
      </c>
      <c r="X119" s="269" t="str">
        <f t="shared" si="9"/>
        <v>%</v>
      </c>
      <c r="Y119" s="270" t="str">
        <f t="shared" si="9"/>
        <v>Trimestre</v>
      </c>
      <c r="Z119" s="270" t="str">
        <f t="shared" si="9"/>
        <v>%</v>
      </c>
      <c r="AA119" s="268" t="str">
        <f t="shared" si="9"/>
        <v>OUT</v>
      </c>
      <c r="AB119" s="269" t="str">
        <f t="shared" si="9"/>
        <v>%</v>
      </c>
      <c r="AC119" s="268" t="str">
        <f t="shared" si="9"/>
        <v>NOV</v>
      </c>
      <c r="AD119" s="269" t="str">
        <f t="shared" si="9"/>
        <v>%</v>
      </c>
      <c r="AE119" s="268" t="str">
        <f t="shared" si="9"/>
        <v>DEZ</v>
      </c>
      <c r="AF119" s="269" t="str">
        <f t="shared" si="9"/>
        <v>%</v>
      </c>
      <c r="AG119" s="270" t="str">
        <f t="shared" si="9"/>
        <v>Trimestre</v>
      </c>
      <c r="AH119" s="270" t="str">
        <f t="shared" si="9"/>
        <v>%</v>
      </c>
    </row>
    <row r="120" spans="1:34" x14ac:dyDescent="0.25">
      <c r="A120" s="267" t="str">
        <f>'PAI UBS Butantã'!A7</f>
        <v>Enfermeiro (consulta e VD)</v>
      </c>
      <c r="B120" s="992">
        <f>'PAI UBS Butantã'!B7</f>
        <v>100</v>
      </c>
      <c r="C120" s="988">
        <f>'PAI UBS Butantã'!C7</f>
        <v>106</v>
      </c>
      <c r="D120" s="990">
        <f>'PAI UBS Butantã'!D7</f>
        <v>1.06</v>
      </c>
      <c r="E120" s="988">
        <f>'PAI UBS Butantã'!E9</f>
        <v>110</v>
      </c>
      <c r="F120" s="990">
        <f>'PAI UBS Butantã'!F7</f>
        <v>1.06</v>
      </c>
      <c r="G120" s="988">
        <f>'PAI UBS Butantã'!G9</f>
        <v>110</v>
      </c>
      <c r="H120" s="990">
        <f>'PAI UBS Butantã'!H7</f>
        <v>1.1000000000000001</v>
      </c>
      <c r="I120" s="984">
        <f>'PAI UBS Butantã'!I7</f>
        <v>322</v>
      </c>
      <c r="J120" s="986">
        <f>'PAI UBS Butantã'!J7</f>
        <v>1.0733333333333333</v>
      </c>
      <c r="K120" s="988">
        <f>'PAI UBS Butantã'!K9</f>
        <v>0</v>
      </c>
      <c r="L120" s="990">
        <f>'PAI UBS Butantã'!L7</f>
        <v>1.1200000000000001</v>
      </c>
      <c r="M120" s="988">
        <f>'PAI UBS Butantã'!M9</f>
        <v>0</v>
      </c>
      <c r="N120" s="990">
        <f>'PAI UBS Butantã'!N7</f>
        <v>1.1100000000000001</v>
      </c>
      <c r="O120" s="988">
        <f>'PAI UBS Butantã'!O9</f>
        <v>0</v>
      </c>
      <c r="P120" s="990">
        <f>'PAI UBS Butantã'!P7</f>
        <v>1.1200000000000001</v>
      </c>
      <c r="Q120" s="984">
        <f>'PAI UBS Butantã'!Q7</f>
        <v>335</v>
      </c>
      <c r="R120" s="994">
        <f>'PAI UBS Butantã'!R7</f>
        <v>1.1166666666666667</v>
      </c>
      <c r="S120" s="988">
        <f>'PAI UBS Butantã'!S7</f>
        <v>0</v>
      </c>
      <c r="T120" s="990">
        <f>'PAI UBS Butantã'!T7</f>
        <v>0</v>
      </c>
      <c r="U120" s="988">
        <f>'PAI UBS Butantã'!U7</f>
        <v>0</v>
      </c>
      <c r="V120" s="990">
        <f>'PAI UBS Butantã'!V7</f>
        <v>0</v>
      </c>
      <c r="W120" s="988">
        <f>'PAI UBS Butantã'!W7</f>
        <v>0</v>
      </c>
      <c r="X120" s="990">
        <f>'PAI UBS Butantã'!X7</f>
        <v>0</v>
      </c>
      <c r="Y120" s="984">
        <f>'PAI UBS Butantã'!Y7</f>
        <v>0</v>
      </c>
      <c r="Z120" s="986">
        <f>'PAI UBS Butantã'!Z7</f>
        <v>0</v>
      </c>
      <c r="AA120" s="988">
        <f>'PAI UBS Butantã'!AA7</f>
        <v>0</v>
      </c>
      <c r="AB120" s="990">
        <f>'PAI UBS Butantã'!AB7</f>
        <v>0</v>
      </c>
      <c r="AC120" s="988">
        <f>'PAI UBS Butantã'!AC7</f>
        <v>0</v>
      </c>
      <c r="AD120" s="990">
        <f>'PAI UBS Butantã'!AD7</f>
        <v>0</v>
      </c>
      <c r="AE120" s="988">
        <f>'PAI UBS Butantã'!AE7</f>
        <v>0</v>
      </c>
      <c r="AF120" s="990">
        <f>'PAI UBS Butantã'!AF7</f>
        <v>0</v>
      </c>
      <c r="AG120" s="984">
        <f>'PAI UBS Butantã'!AG7</f>
        <v>0</v>
      </c>
      <c r="AH120" s="994">
        <f>'PAI UBS Butantã'!AH7</f>
        <v>0</v>
      </c>
    </row>
    <row r="121" spans="1:34" ht="24" x14ac:dyDescent="0.25">
      <c r="A121" s="267" t="str">
        <f>'PAI UBS Butantã'!A8</f>
        <v>Assistente Social (Sup de equipe)</v>
      </c>
      <c r="B121" s="992"/>
      <c r="C121" s="988"/>
      <c r="D121" s="990"/>
      <c r="E121" s="988"/>
      <c r="F121" s="990"/>
      <c r="G121" s="988"/>
      <c r="H121" s="990"/>
      <c r="I121" s="984"/>
      <c r="J121" s="986"/>
      <c r="K121" s="988"/>
      <c r="L121" s="990"/>
      <c r="M121" s="988"/>
      <c r="N121" s="990"/>
      <c r="O121" s="988"/>
      <c r="P121" s="990"/>
      <c r="Q121" s="984"/>
      <c r="R121" s="994"/>
      <c r="S121" s="988"/>
      <c r="T121" s="990"/>
      <c r="U121" s="988"/>
      <c r="V121" s="990"/>
      <c r="W121" s="988"/>
      <c r="X121" s="990"/>
      <c r="Y121" s="984"/>
      <c r="Z121" s="986"/>
      <c r="AA121" s="988"/>
      <c r="AB121" s="990"/>
      <c r="AC121" s="988"/>
      <c r="AD121" s="990"/>
      <c r="AE121" s="988"/>
      <c r="AF121" s="990"/>
      <c r="AG121" s="984"/>
      <c r="AH121" s="994"/>
    </row>
    <row r="122" spans="1:34" ht="24" x14ac:dyDescent="0.25">
      <c r="A122" s="355" t="str">
        <f>'PAI UBS Butantã'!A9</f>
        <v>Aux/Técnico de Enfermagem (procedimentos)</v>
      </c>
      <c r="B122" s="992"/>
      <c r="C122" s="988"/>
      <c r="D122" s="990"/>
      <c r="E122" s="988"/>
      <c r="F122" s="990"/>
      <c r="G122" s="988"/>
      <c r="H122" s="990"/>
      <c r="I122" s="984"/>
      <c r="J122" s="986"/>
      <c r="K122" s="988"/>
      <c r="L122" s="990"/>
      <c r="M122" s="988"/>
      <c r="N122" s="990"/>
      <c r="O122" s="988"/>
      <c r="P122" s="990"/>
      <c r="Q122" s="984"/>
      <c r="R122" s="994"/>
      <c r="S122" s="988"/>
      <c r="T122" s="990"/>
      <c r="U122" s="988"/>
      <c r="V122" s="990"/>
      <c r="W122" s="988"/>
      <c r="X122" s="990"/>
      <c r="Y122" s="984"/>
      <c r="Z122" s="986"/>
      <c r="AA122" s="988"/>
      <c r="AB122" s="990"/>
      <c r="AC122" s="988"/>
      <c r="AD122" s="990"/>
      <c r="AE122" s="988"/>
      <c r="AF122" s="990"/>
      <c r="AG122" s="984"/>
      <c r="AH122" s="994"/>
    </row>
    <row r="123" spans="1:34" x14ac:dyDescent="0.25">
      <c r="A123" s="267" t="str">
        <f>'PAI UBS Butantã'!A10</f>
        <v>Acompanhante de Idosos</v>
      </c>
      <c r="B123" s="992"/>
      <c r="C123" s="988"/>
      <c r="D123" s="990"/>
      <c r="E123" s="988"/>
      <c r="F123" s="990"/>
      <c r="G123" s="988"/>
      <c r="H123" s="990"/>
      <c r="I123" s="984"/>
      <c r="J123" s="986"/>
      <c r="K123" s="988"/>
      <c r="L123" s="990"/>
      <c r="M123" s="988"/>
      <c r="N123" s="990"/>
      <c r="O123" s="988"/>
      <c r="P123" s="990"/>
      <c r="Q123" s="984"/>
      <c r="R123" s="994"/>
      <c r="S123" s="988"/>
      <c r="T123" s="990"/>
      <c r="U123" s="988"/>
      <c r="V123" s="990"/>
      <c r="W123" s="988"/>
      <c r="X123" s="990"/>
      <c r="Y123" s="984"/>
      <c r="Z123" s="986"/>
      <c r="AA123" s="988"/>
      <c r="AB123" s="990"/>
      <c r="AC123" s="988"/>
      <c r="AD123" s="990"/>
      <c r="AE123" s="988"/>
      <c r="AF123" s="990"/>
      <c r="AG123" s="984"/>
      <c r="AH123" s="994"/>
    </row>
    <row r="124" spans="1:34" ht="24.75" thickBot="1" x14ac:dyDescent="0.3">
      <c r="A124" s="368" t="str">
        <f>'PAI UBS Butantã'!A11</f>
        <v>Médico Geriatra ou Clínico (Esp Gerontologia)</v>
      </c>
      <c r="B124" s="993"/>
      <c r="C124" s="989"/>
      <c r="D124" s="991"/>
      <c r="E124" s="989"/>
      <c r="F124" s="991"/>
      <c r="G124" s="989"/>
      <c r="H124" s="991"/>
      <c r="I124" s="985"/>
      <c r="J124" s="987"/>
      <c r="K124" s="989"/>
      <c r="L124" s="991"/>
      <c r="M124" s="989"/>
      <c r="N124" s="991"/>
      <c r="O124" s="989"/>
      <c r="P124" s="991"/>
      <c r="Q124" s="985"/>
      <c r="R124" s="995"/>
      <c r="S124" s="989"/>
      <c r="T124" s="991"/>
      <c r="U124" s="989"/>
      <c r="V124" s="991"/>
      <c r="W124" s="989"/>
      <c r="X124" s="991"/>
      <c r="Y124" s="985"/>
      <c r="Z124" s="987"/>
      <c r="AA124" s="989"/>
      <c r="AB124" s="991"/>
      <c r="AC124" s="989"/>
      <c r="AD124" s="991"/>
      <c r="AE124" s="989"/>
      <c r="AF124" s="991"/>
      <c r="AG124" s="985"/>
      <c r="AH124" s="995"/>
    </row>
    <row r="125" spans="1:34" ht="15.75" thickBot="1" x14ac:dyDescent="0.3">
      <c r="A125" s="274" t="str">
        <f>'PAI UBS Butantã'!A12</f>
        <v>TOTAL DE IDOSOS EM ACOMPANHAMENTO</v>
      </c>
      <c r="B125" s="275">
        <f>'PAI UBS Butantã'!B12</f>
        <v>100</v>
      </c>
      <c r="C125" s="231">
        <f>'PAI UBS Butantã'!C12</f>
        <v>106</v>
      </c>
      <c r="D125" s="233">
        <f>'PAI UBS Butantã'!D12</f>
        <v>1.06</v>
      </c>
      <c r="E125" s="231">
        <f>'PAI UBS Butantã'!E12</f>
        <v>216</v>
      </c>
      <c r="F125" s="233">
        <f>'PAI UBS Butantã'!F12</f>
        <v>2.16</v>
      </c>
      <c r="G125" s="231">
        <f>'PAI UBS Butantã'!G12</f>
        <v>220</v>
      </c>
      <c r="H125" s="233">
        <f>'PAI UBS Butantã'!H12</f>
        <v>2.2000000000000002</v>
      </c>
      <c r="I125" s="320">
        <f>'PAI UBS Butantã'!I12</f>
        <v>542</v>
      </c>
      <c r="J125" s="276">
        <f>'PAI UBS Butantã'!J12</f>
        <v>1.8066666666666666</v>
      </c>
      <c r="K125" s="231">
        <f>'PAI UBS Butantã'!K12</f>
        <v>112</v>
      </c>
      <c r="L125" s="233">
        <f>'PAI UBS Butantã'!L12</f>
        <v>1.1200000000000001</v>
      </c>
      <c r="M125" s="231">
        <f>'PAI UBS Butantã'!M12</f>
        <v>111</v>
      </c>
      <c r="N125" s="233">
        <f>'PAI UBS Butantã'!N12</f>
        <v>1.1100000000000001</v>
      </c>
      <c r="O125" s="231">
        <f>'PAI UBS Butantã'!O12</f>
        <v>112</v>
      </c>
      <c r="P125" s="233">
        <f>'PAI UBS Butantã'!P12</f>
        <v>1.1200000000000001</v>
      </c>
      <c r="Q125" s="320">
        <f>'PAI UBS Butantã'!Q12</f>
        <v>335</v>
      </c>
      <c r="R125" s="277">
        <f>'PAI UBS Butantã'!R12</f>
        <v>1.1166666666666667</v>
      </c>
      <c r="S125" s="231">
        <f>'PAI UBS Butantã'!S12</f>
        <v>0</v>
      </c>
      <c r="T125" s="233">
        <f>'PAI UBS Butantã'!T12</f>
        <v>0</v>
      </c>
      <c r="U125" s="231">
        <f>'PAI UBS Butantã'!U12</f>
        <v>0</v>
      </c>
      <c r="V125" s="233">
        <f>'PAI UBS Butantã'!V12</f>
        <v>0</v>
      </c>
      <c r="W125" s="231">
        <f>'PAI UBS Butantã'!W12</f>
        <v>0</v>
      </c>
      <c r="X125" s="233">
        <f>'PAI UBS Butantã'!X12</f>
        <v>0</v>
      </c>
      <c r="Y125" s="320">
        <f>'PAI UBS Butantã'!Y12</f>
        <v>0</v>
      </c>
      <c r="Z125" s="276">
        <f>'PAI UBS Butantã'!Z12</f>
        <v>0</v>
      </c>
      <c r="AA125" s="231">
        <f>'PAI UBS Butantã'!AA12</f>
        <v>0</v>
      </c>
      <c r="AB125" s="233">
        <f>'PAI UBS Butantã'!AB12</f>
        <v>0</v>
      </c>
      <c r="AC125" s="231">
        <f>'PAI UBS Butantã'!AC12</f>
        <v>0</v>
      </c>
      <c r="AD125" s="233">
        <f>'PAI UBS Butantã'!AD12</f>
        <v>0</v>
      </c>
      <c r="AE125" s="231">
        <f>'PAI UBS Butantã'!AE12</f>
        <v>0</v>
      </c>
      <c r="AF125" s="233">
        <f>'PAI UBS Butantã'!AF12</f>
        <v>0</v>
      </c>
      <c r="AG125" s="320">
        <f>'PAI UBS Butantã'!AG12</f>
        <v>0</v>
      </c>
      <c r="AH125" s="277">
        <f>'PAI UBS Butantã'!AH12</f>
        <v>0</v>
      </c>
    </row>
    <row r="127" spans="1:34" ht="15.75" x14ac:dyDescent="0.25">
      <c r="A127" s="950" t="s">
        <v>419</v>
      </c>
      <c r="B127" s="951"/>
      <c r="C127" s="951"/>
      <c r="D127" s="951"/>
      <c r="E127" s="951"/>
      <c r="F127" s="951"/>
      <c r="G127" s="951"/>
      <c r="H127" s="951"/>
      <c r="I127" s="951"/>
      <c r="J127" s="951"/>
      <c r="K127" s="951"/>
      <c r="L127" s="951"/>
      <c r="M127" s="951"/>
      <c r="N127" s="951"/>
      <c r="O127" s="951"/>
      <c r="P127" s="951"/>
      <c r="Q127" s="951"/>
      <c r="R127" s="951"/>
      <c r="S127" s="951"/>
      <c r="T127" s="951"/>
      <c r="U127" s="951"/>
      <c r="V127" s="951"/>
      <c r="W127" s="951"/>
      <c r="X127" s="951"/>
      <c r="Y127" s="951"/>
      <c r="Z127" s="951"/>
      <c r="AA127" s="951"/>
      <c r="AB127" s="951"/>
      <c r="AC127" s="951"/>
      <c r="AD127" s="951"/>
      <c r="AE127" s="951"/>
      <c r="AF127" s="951"/>
      <c r="AG127" s="951"/>
      <c r="AH127" s="951"/>
    </row>
    <row r="128" spans="1:34" ht="24" x14ac:dyDescent="0.25">
      <c r="A128" s="268" t="s">
        <v>8</v>
      </c>
      <c r="B128" s="284" t="s">
        <v>9</v>
      </c>
      <c r="C128" s="268" t="str">
        <f t="shared" ref="C128:AH128" si="10">C25</f>
        <v>JAN</v>
      </c>
      <c r="D128" s="269" t="str">
        <f t="shared" si="10"/>
        <v>%</v>
      </c>
      <c r="E128" s="268" t="str">
        <f t="shared" si="10"/>
        <v>FEV</v>
      </c>
      <c r="F128" s="269" t="str">
        <f t="shared" si="10"/>
        <v>%</v>
      </c>
      <c r="G128" s="268" t="str">
        <f t="shared" si="10"/>
        <v>MAR</v>
      </c>
      <c r="H128" s="269" t="str">
        <f t="shared" si="10"/>
        <v>%</v>
      </c>
      <c r="I128" s="270" t="str">
        <f t="shared" si="10"/>
        <v>Trimestre</v>
      </c>
      <c r="J128" s="270" t="str">
        <f t="shared" si="10"/>
        <v>%</v>
      </c>
      <c r="K128" s="268" t="str">
        <f t="shared" si="10"/>
        <v>ABR</v>
      </c>
      <c r="L128" s="269" t="str">
        <f t="shared" si="10"/>
        <v>%</v>
      </c>
      <c r="M128" s="268" t="str">
        <f t="shared" si="10"/>
        <v>MAI</v>
      </c>
      <c r="N128" s="269" t="str">
        <f t="shared" si="10"/>
        <v>%</v>
      </c>
      <c r="O128" s="268" t="str">
        <f t="shared" si="10"/>
        <v>JUN</v>
      </c>
      <c r="P128" s="269" t="str">
        <f t="shared" si="10"/>
        <v>%</v>
      </c>
      <c r="Q128" s="270" t="str">
        <f t="shared" si="10"/>
        <v>Trimestre</v>
      </c>
      <c r="R128" s="270" t="str">
        <f t="shared" si="10"/>
        <v>%</v>
      </c>
      <c r="S128" s="268" t="str">
        <f t="shared" si="10"/>
        <v>JUL</v>
      </c>
      <c r="T128" s="269" t="str">
        <f t="shared" si="10"/>
        <v>%</v>
      </c>
      <c r="U128" s="268" t="str">
        <f t="shared" si="10"/>
        <v>AGO</v>
      </c>
      <c r="V128" s="269" t="str">
        <f t="shared" si="10"/>
        <v>%</v>
      </c>
      <c r="W128" s="268" t="str">
        <f t="shared" si="10"/>
        <v>SET</v>
      </c>
      <c r="X128" s="269" t="str">
        <f t="shared" si="10"/>
        <v>%</v>
      </c>
      <c r="Y128" s="270" t="str">
        <f t="shared" si="10"/>
        <v>Trimestre</v>
      </c>
      <c r="Z128" s="270" t="str">
        <f t="shared" si="10"/>
        <v>%</v>
      </c>
      <c r="AA128" s="268" t="str">
        <f t="shared" si="10"/>
        <v>OUT</v>
      </c>
      <c r="AB128" s="269" t="str">
        <f t="shared" si="10"/>
        <v>%</v>
      </c>
      <c r="AC128" s="268" t="str">
        <f t="shared" si="10"/>
        <v>NOV</v>
      </c>
      <c r="AD128" s="269" t="str">
        <f t="shared" si="10"/>
        <v>%</v>
      </c>
      <c r="AE128" s="268" t="str">
        <f t="shared" si="10"/>
        <v>DEZ</v>
      </c>
      <c r="AF128" s="269" t="str">
        <f t="shared" si="10"/>
        <v>%</v>
      </c>
      <c r="AG128" s="270" t="str">
        <f t="shared" si="10"/>
        <v>Trimestre</v>
      </c>
      <c r="AH128" s="270" t="str">
        <f t="shared" si="10"/>
        <v>%</v>
      </c>
    </row>
    <row r="129" spans="1:36" x14ac:dyDescent="0.25">
      <c r="A129" s="193" t="str">
        <f>'HORA CERTA'!A7</f>
        <v>Cirurgia Geral (consulta)</v>
      </c>
      <c r="B129" s="209">
        <f>'HORA CERTA'!B7</f>
        <v>400</v>
      </c>
      <c r="C129" s="537">
        <f>'HORA CERTA'!C7</f>
        <v>416</v>
      </c>
      <c r="D129" s="196">
        <f>'HORA CERTA'!D7</f>
        <v>4.0000000000000036E-2</v>
      </c>
      <c r="E129" s="537">
        <f>'HORA CERTA'!E7</f>
        <v>0</v>
      </c>
      <c r="F129" s="196">
        <f>'HORA CERTA'!F7</f>
        <v>-1</v>
      </c>
      <c r="G129" s="537">
        <f>'HORA CERTA'!G7</f>
        <v>0</v>
      </c>
      <c r="H129" s="196">
        <f>'HORA CERTA'!H7</f>
        <v>-1</v>
      </c>
      <c r="I129" s="539">
        <f>'HORA CERTA'!I7</f>
        <v>416</v>
      </c>
      <c r="J129" s="199">
        <f>'HORA CERTA'!J7</f>
        <v>-0.65333333333333332</v>
      </c>
      <c r="K129" s="537">
        <f>'HORA CERTA'!K7</f>
        <v>0</v>
      </c>
      <c r="L129" s="196">
        <f>'HORA CERTA'!L7</f>
        <v>-1</v>
      </c>
      <c r="M129" s="537">
        <f>'HORA CERTA'!M7</f>
        <v>0</v>
      </c>
      <c r="N129" s="196">
        <f>'HORA CERTA'!N7</f>
        <v>-1</v>
      </c>
      <c r="O129" s="537">
        <f>'HORA CERTA'!O7</f>
        <v>0</v>
      </c>
      <c r="P129" s="196">
        <f>'HORA CERTA'!P7</f>
        <v>-1</v>
      </c>
      <c r="Q129" s="539">
        <f>'HORA CERTA'!Q7</f>
        <v>0</v>
      </c>
      <c r="R129" s="199">
        <f>'HORA CERTA'!R7</f>
        <v>-1</v>
      </c>
      <c r="S129" s="537">
        <f>'HORA CERTA'!S7</f>
        <v>0</v>
      </c>
      <c r="T129" s="196">
        <f>'HORA CERTA'!T7</f>
        <v>-1</v>
      </c>
      <c r="U129" s="537">
        <f>'HORA CERTA'!U7</f>
        <v>0</v>
      </c>
      <c r="V129" s="196">
        <f>'HORA CERTA'!V7</f>
        <v>-1</v>
      </c>
      <c r="W129" s="537">
        <f>'HORA CERTA'!W7</f>
        <v>0</v>
      </c>
      <c r="X129" s="196">
        <f>'HORA CERTA'!X7</f>
        <v>-1</v>
      </c>
      <c r="Y129" s="539">
        <f>'HORA CERTA'!Y7</f>
        <v>0</v>
      </c>
      <c r="Z129" s="199">
        <f>'HORA CERTA'!Z7</f>
        <v>-1</v>
      </c>
      <c r="AA129" s="537">
        <f>'HORA CERTA'!AA7</f>
        <v>0</v>
      </c>
      <c r="AB129" s="196">
        <f>'HORA CERTA'!AB7</f>
        <v>-1</v>
      </c>
      <c r="AC129" s="537">
        <f>'HORA CERTA'!AC7</f>
        <v>0</v>
      </c>
      <c r="AD129" s="196">
        <f>'HORA CERTA'!AD7</f>
        <v>-1</v>
      </c>
      <c r="AE129" s="537">
        <f>'HORA CERTA'!AE7</f>
        <v>0</v>
      </c>
      <c r="AF129" s="196">
        <f>'HORA CERTA'!AF7</f>
        <v>-1</v>
      </c>
      <c r="AG129" s="539">
        <f>'HORA CERTA'!AG7</f>
        <v>0</v>
      </c>
      <c r="AH129" s="199">
        <f>'HORA CERTA'!AH7</f>
        <v>-1</v>
      </c>
    </row>
    <row r="130" spans="1:36" x14ac:dyDescent="0.25">
      <c r="A130" s="193" t="str">
        <f>'HORA CERTA'!A8</f>
        <v>Cirurgia Vascular (consulta)</v>
      </c>
      <c r="B130" s="209">
        <f>'HORA CERTA'!B8</f>
        <v>400</v>
      </c>
      <c r="C130" s="537">
        <f>'HORA CERTA'!C8</f>
        <v>0</v>
      </c>
      <c r="D130" s="196">
        <f>'HORA CERTA'!D8</f>
        <v>-1</v>
      </c>
      <c r="E130" s="537">
        <f>'HORA CERTA'!E8</f>
        <v>0</v>
      </c>
      <c r="F130" s="196">
        <f>'HORA CERTA'!F8</f>
        <v>-1</v>
      </c>
      <c r="G130" s="537">
        <f>'HORA CERTA'!G8</f>
        <v>0</v>
      </c>
      <c r="H130" s="196">
        <f>'HORA CERTA'!H8</f>
        <v>-1</v>
      </c>
      <c r="I130" s="539">
        <f>'HORA CERTA'!I8</f>
        <v>0</v>
      </c>
      <c r="J130" s="199">
        <f>'HORA CERTA'!J8</f>
        <v>-1</v>
      </c>
      <c r="K130" s="537">
        <f>'HORA CERTA'!K8</f>
        <v>0</v>
      </c>
      <c r="L130" s="196">
        <f>'HORA CERTA'!L8</f>
        <v>-1</v>
      </c>
      <c r="M130" s="537">
        <f>'HORA CERTA'!M8</f>
        <v>0</v>
      </c>
      <c r="N130" s="196">
        <f>'HORA CERTA'!N8</f>
        <v>-1</v>
      </c>
      <c r="O130" s="537">
        <f>'HORA CERTA'!O8</f>
        <v>0</v>
      </c>
      <c r="P130" s="196">
        <f>'HORA CERTA'!P8</f>
        <v>-1</v>
      </c>
      <c r="Q130" s="539">
        <f>'HORA CERTA'!Q8</f>
        <v>0</v>
      </c>
      <c r="R130" s="199">
        <f>'HORA CERTA'!R8</f>
        <v>-1</v>
      </c>
      <c r="S130" s="537">
        <f>'HORA CERTA'!S8</f>
        <v>0</v>
      </c>
      <c r="T130" s="196">
        <f>'HORA CERTA'!T8</f>
        <v>-1</v>
      </c>
      <c r="U130" s="537">
        <f>'HORA CERTA'!U8</f>
        <v>0</v>
      </c>
      <c r="V130" s="196">
        <f>'HORA CERTA'!V8</f>
        <v>-1</v>
      </c>
      <c r="W130" s="537">
        <f>'HORA CERTA'!W8</f>
        <v>0</v>
      </c>
      <c r="X130" s="196">
        <f>'HORA CERTA'!X8</f>
        <v>-1</v>
      </c>
      <c r="Y130" s="539">
        <f>'HORA CERTA'!Y8</f>
        <v>0</v>
      </c>
      <c r="Z130" s="199">
        <f>'HORA CERTA'!Z8</f>
        <v>-1</v>
      </c>
      <c r="AA130" s="537">
        <f>'HORA CERTA'!AA8</f>
        <v>0</v>
      </c>
      <c r="AB130" s="196">
        <f>'HORA CERTA'!AB8</f>
        <v>-1</v>
      </c>
      <c r="AC130" s="537">
        <f>'HORA CERTA'!AC8</f>
        <v>0</v>
      </c>
      <c r="AD130" s="196">
        <f>'HORA CERTA'!AD8</f>
        <v>-1</v>
      </c>
      <c r="AE130" s="537">
        <f>'HORA CERTA'!AE8</f>
        <v>0</v>
      </c>
      <c r="AF130" s="196">
        <f>'HORA CERTA'!AF8</f>
        <v>-1</v>
      </c>
      <c r="AG130" s="539">
        <f>'HORA CERTA'!AG8</f>
        <v>0</v>
      </c>
      <c r="AH130" s="199">
        <f>'HORA CERTA'!AH8</f>
        <v>-1</v>
      </c>
    </row>
    <row r="131" spans="1:36" x14ac:dyDescent="0.25">
      <c r="A131" s="267" t="str">
        <f>'HORA CERTA'!A9</f>
        <v>Dermatologia - (consulta)</v>
      </c>
      <c r="B131" s="209">
        <f>'HORA CERTA'!B9</f>
        <v>300</v>
      </c>
      <c r="C131" s="537">
        <f>'HORA CERTA'!C9</f>
        <v>0</v>
      </c>
      <c r="D131" s="196">
        <f>'HORA CERTA'!D9</f>
        <v>-1</v>
      </c>
      <c r="E131" s="537">
        <f>'HORA CERTA'!E9</f>
        <v>0</v>
      </c>
      <c r="F131" s="196">
        <f>'HORA CERTA'!F9</f>
        <v>-1</v>
      </c>
      <c r="G131" s="537">
        <f>'HORA CERTA'!G9</f>
        <v>0</v>
      </c>
      <c r="H131" s="196">
        <f>'HORA CERTA'!H9</f>
        <v>-1</v>
      </c>
      <c r="I131" s="539">
        <f>'HORA CERTA'!I9</f>
        <v>0</v>
      </c>
      <c r="J131" s="199">
        <f>'HORA CERTA'!J9</f>
        <v>-1</v>
      </c>
      <c r="K131" s="537">
        <f>'HORA CERTA'!K9</f>
        <v>0</v>
      </c>
      <c r="L131" s="196">
        <f>'HORA CERTA'!L9</f>
        <v>-1</v>
      </c>
      <c r="M131" s="537">
        <f>'HORA CERTA'!M9</f>
        <v>0</v>
      </c>
      <c r="N131" s="196">
        <f>'HORA CERTA'!N9</f>
        <v>-1</v>
      </c>
      <c r="O131" s="537">
        <f>'HORA CERTA'!O9</f>
        <v>0</v>
      </c>
      <c r="P131" s="196">
        <f>'HORA CERTA'!P9</f>
        <v>-1</v>
      </c>
      <c r="Q131" s="539">
        <f>'HORA CERTA'!Q9</f>
        <v>0</v>
      </c>
      <c r="R131" s="199">
        <f>'HORA CERTA'!R9</f>
        <v>-1</v>
      </c>
      <c r="S131" s="537">
        <f>'HORA CERTA'!S9</f>
        <v>0</v>
      </c>
      <c r="T131" s="196">
        <f>'HORA CERTA'!T9</f>
        <v>-1</v>
      </c>
      <c r="U131" s="537">
        <f>'HORA CERTA'!U9</f>
        <v>0</v>
      </c>
      <c r="V131" s="196">
        <f>'HORA CERTA'!V9</f>
        <v>-1</v>
      </c>
      <c r="W131" s="537">
        <f>'HORA CERTA'!W9</f>
        <v>0</v>
      </c>
      <c r="X131" s="196">
        <f>'HORA CERTA'!X9</f>
        <v>-1</v>
      </c>
      <c r="Y131" s="539">
        <f>'HORA CERTA'!Y9</f>
        <v>0</v>
      </c>
      <c r="Z131" s="199">
        <f>'HORA CERTA'!Z9</f>
        <v>-1</v>
      </c>
      <c r="AA131" s="537">
        <f>'HORA CERTA'!AA9</f>
        <v>0</v>
      </c>
      <c r="AB131" s="196">
        <f>'HORA CERTA'!AB9</f>
        <v>-1</v>
      </c>
      <c r="AC131" s="537">
        <f>'HORA CERTA'!AC9</f>
        <v>0</v>
      </c>
      <c r="AD131" s="196">
        <f>'HORA CERTA'!AD9</f>
        <v>-1</v>
      </c>
      <c r="AE131" s="537">
        <f>'HORA CERTA'!AE9</f>
        <v>0</v>
      </c>
      <c r="AF131" s="196">
        <f>'HORA CERTA'!AF9</f>
        <v>-1</v>
      </c>
      <c r="AG131" s="539">
        <f>'HORA CERTA'!AG9</f>
        <v>0</v>
      </c>
      <c r="AH131" s="199">
        <f>'HORA CERTA'!AH9</f>
        <v>-1</v>
      </c>
    </row>
    <row r="132" spans="1:36" x14ac:dyDescent="0.25">
      <c r="A132" s="193" t="str">
        <f>'HORA CERTA'!A10</f>
        <v>Oftalmologia (consulta)</v>
      </c>
      <c r="B132" s="209">
        <f>'HORA CERTA'!B10</f>
        <v>300</v>
      </c>
      <c r="C132" s="537">
        <f>'HORA CERTA'!C10</f>
        <v>0</v>
      </c>
      <c r="D132" s="196">
        <f>'HORA CERTA'!D10</f>
        <v>-1</v>
      </c>
      <c r="E132" s="537">
        <f>'HORA CERTA'!E10</f>
        <v>0</v>
      </c>
      <c r="F132" s="196">
        <f>'HORA CERTA'!F10</f>
        <v>-1</v>
      </c>
      <c r="G132" s="537">
        <f>'HORA CERTA'!G10</f>
        <v>0</v>
      </c>
      <c r="H132" s="196">
        <f>'HORA CERTA'!H10</f>
        <v>-1</v>
      </c>
      <c r="I132" s="539">
        <f>'HORA CERTA'!I10</f>
        <v>0</v>
      </c>
      <c r="J132" s="199">
        <f>'HORA CERTA'!J10</f>
        <v>-1</v>
      </c>
      <c r="K132" s="537">
        <f>'HORA CERTA'!K10</f>
        <v>0</v>
      </c>
      <c r="L132" s="196">
        <f>'HORA CERTA'!L10</f>
        <v>-1</v>
      </c>
      <c r="M132" s="537">
        <f>'HORA CERTA'!M10</f>
        <v>0</v>
      </c>
      <c r="N132" s="196">
        <f>'HORA CERTA'!N10</f>
        <v>-1</v>
      </c>
      <c r="O132" s="537">
        <f>'HORA CERTA'!O10</f>
        <v>0</v>
      </c>
      <c r="P132" s="196">
        <f>'HORA CERTA'!P10</f>
        <v>-1</v>
      </c>
      <c r="Q132" s="539">
        <f>'HORA CERTA'!Q10</f>
        <v>0</v>
      </c>
      <c r="R132" s="199">
        <f>'HORA CERTA'!R10</f>
        <v>-1</v>
      </c>
      <c r="S132" s="537">
        <f>'HORA CERTA'!S10</f>
        <v>0</v>
      </c>
      <c r="T132" s="196">
        <f>'HORA CERTA'!T10</f>
        <v>-1</v>
      </c>
      <c r="U132" s="537">
        <f>'HORA CERTA'!U10</f>
        <v>0</v>
      </c>
      <c r="V132" s="196">
        <f>'HORA CERTA'!V10</f>
        <v>-1</v>
      </c>
      <c r="W132" s="537">
        <f>'HORA CERTA'!W10</f>
        <v>0</v>
      </c>
      <c r="X132" s="196">
        <f>'HORA CERTA'!X10</f>
        <v>-1</v>
      </c>
      <c r="Y132" s="539">
        <f>'HORA CERTA'!Y10</f>
        <v>0</v>
      </c>
      <c r="Z132" s="199">
        <f>'HORA CERTA'!Z10</f>
        <v>-1</v>
      </c>
      <c r="AA132" s="537">
        <f>'HORA CERTA'!AA10</f>
        <v>0</v>
      </c>
      <c r="AB132" s="196">
        <f>'HORA CERTA'!AB10</f>
        <v>-1</v>
      </c>
      <c r="AC132" s="537">
        <f>'HORA CERTA'!AC10</f>
        <v>0</v>
      </c>
      <c r="AD132" s="196">
        <f>'HORA CERTA'!AD10</f>
        <v>-1</v>
      </c>
      <c r="AE132" s="537">
        <f>'HORA CERTA'!AE10</f>
        <v>0</v>
      </c>
      <c r="AF132" s="196">
        <f>'HORA CERTA'!AF10</f>
        <v>-1</v>
      </c>
      <c r="AG132" s="539">
        <f>'HORA CERTA'!AG10</f>
        <v>0</v>
      </c>
      <c r="AH132" s="199">
        <f>'HORA CERTA'!AH10</f>
        <v>-1</v>
      </c>
    </row>
    <row r="133" spans="1:36" x14ac:dyDescent="0.25">
      <c r="A133" s="193" t="str">
        <f>'HORA CERTA'!A11</f>
        <v>Ortopedia (consulta)</v>
      </c>
      <c r="B133" s="209">
        <f>'HORA CERTA'!B11</f>
        <v>300</v>
      </c>
      <c r="C133" s="537">
        <f>'HORA CERTA'!C11</f>
        <v>0</v>
      </c>
      <c r="D133" s="196">
        <f>'HORA CERTA'!D11</f>
        <v>-1</v>
      </c>
      <c r="E133" s="537">
        <f>'HORA CERTA'!E11</f>
        <v>0</v>
      </c>
      <c r="F133" s="196">
        <f>'HORA CERTA'!F11</f>
        <v>-1</v>
      </c>
      <c r="G133" s="537">
        <f>'HORA CERTA'!G11</f>
        <v>0</v>
      </c>
      <c r="H133" s="196">
        <f>'HORA CERTA'!H11</f>
        <v>-1</v>
      </c>
      <c r="I133" s="539">
        <f>'HORA CERTA'!I11</f>
        <v>0</v>
      </c>
      <c r="J133" s="199">
        <f>'HORA CERTA'!J11</f>
        <v>-1</v>
      </c>
      <c r="K133" s="537">
        <f>'HORA CERTA'!K11</f>
        <v>0</v>
      </c>
      <c r="L133" s="196">
        <f>'HORA CERTA'!L11</f>
        <v>-1</v>
      </c>
      <c r="M133" s="537">
        <f>'HORA CERTA'!M11</f>
        <v>0</v>
      </c>
      <c r="N133" s="196">
        <f>'HORA CERTA'!N11</f>
        <v>-1</v>
      </c>
      <c r="O133" s="537">
        <f>'HORA CERTA'!O11</f>
        <v>0</v>
      </c>
      <c r="P133" s="196">
        <f>'HORA CERTA'!P11</f>
        <v>-1</v>
      </c>
      <c r="Q133" s="539">
        <f>'HORA CERTA'!Q11</f>
        <v>0</v>
      </c>
      <c r="R133" s="199">
        <f>'HORA CERTA'!R11</f>
        <v>-1</v>
      </c>
      <c r="S133" s="537">
        <f>'HORA CERTA'!S11</f>
        <v>0</v>
      </c>
      <c r="T133" s="196">
        <f>'HORA CERTA'!T11</f>
        <v>-1</v>
      </c>
      <c r="U133" s="537">
        <f>'HORA CERTA'!U11</f>
        <v>0</v>
      </c>
      <c r="V133" s="196">
        <f>'HORA CERTA'!V11</f>
        <v>-1</v>
      </c>
      <c r="W133" s="537">
        <f>'HORA CERTA'!W11</f>
        <v>0</v>
      </c>
      <c r="X133" s="196">
        <f>'HORA CERTA'!X11</f>
        <v>-1</v>
      </c>
      <c r="Y133" s="539">
        <f>'HORA CERTA'!Y11</f>
        <v>0</v>
      </c>
      <c r="Z133" s="199">
        <f>'HORA CERTA'!Z11</f>
        <v>-1</v>
      </c>
      <c r="AA133" s="537">
        <f>'HORA CERTA'!AA11</f>
        <v>0</v>
      </c>
      <c r="AB133" s="196">
        <f>'HORA CERTA'!AB11</f>
        <v>-1</v>
      </c>
      <c r="AC133" s="537">
        <f>'HORA CERTA'!AC11</f>
        <v>0</v>
      </c>
      <c r="AD133" s="196">
        <f>'HORA CERTA'!AD11</f>
        <v>-1</v>
      </c>
      <c r="AE133" s="537">
        <f>'HORA CERTA'!AE11</f>
        <v>0</v>
      </c>
      <c r="AF133" s="196">
        <f>'HORA CERTA'!AF11</f>
        <v>-1</v>
      </c>
      <c r="AG133" s="539">
        <f>'HORA CERTA'!AG11</f>
        <v>0</v>
      </c>
      <c r="AH133" s="199">
        <f>'HORA CERTA'!AH11</f>
        <v>-1</v>
      </c>
    </row>
    <row r="134" spans="1:36" x14ac:dyDescent="0.25">
      <c r="A134" s="193" t="str">
        <f>'HORA CERTA'!A12</f>
        <v>Otorrinolaringologia (consulta)</v>
      </c>
      <c r="B134" s="209">
        <f>'HORA CERTA'!B12</f>
        <v>300</v>
      </c>
      <c r="C134" s="537">
        <f>'HORA CERTA'!C12</f>
        <v>0</v>
      </c>
      <c r="D134" s="196">
        <f>'HORA CERTA'!D12</f>
        <v>-1</v>
      </c>
      <c r="E134" s="537">
        <f>'HORA CERTA'!E12</f>
        <v>0</v>
      </c>
      <c r="F134" s="196">
        <f>'HORA CERTA'!F12</f>
        <v>-1</v>
      </c>
      <c r="G134" s="537">
        <f>'HORA CERTA'!G12</f>
        <v>0</v>
      </c>
      <c r="H134" s="196">
        <f>'HORA CERTA'!H12</f>
        <v>-1</v>
      </c>
      <c r="I134" s="539">
        <f>'HORA CERTA'!I12</f>
        <v>0</v>
      </c>
      <c r="J134" s="199">
        <f>'HORA CERTA'!J12</f>
        <v>-1</v>
      </c>
      <c r="K134" s="537">
        <f>'HORA CERTA'!K12</f>
        <v>0</v>
      </c>
      <c r="L134" s="196">
        <f>'HORA CERTA'!L12</f>
        <v>-1</v>
      </c>
      <c r="M134" s="537">
        <f>'HORA CERTA'!M12</f>
        <v>0</v>
      </c>
      <c r="N134" s="196">
        <f>'HORA CERTA'!N12</f>
        <v>-1</v>
      </c>
      <c r="O134" s="537">
        <f>'HORA CERTA'!O12</f>
        <v>0</v>
      </c>
      <c r="P134" s="196">
        <f>'HORA CERTA'!P12</f>
        <v>-1</v>
      </c>
      <c r="Q134" s="539">
        <f>'HORA CERTA'!Q12</f>
        <v>0</v>
      </c>
      <c r="R134" s="199">
        <f>'HORA CERTA'!R12</f>
        <v>-1</v>
      </c>
      <c r="S134" s="537">
        <f>'HORA CERTA'!S12</f>
        <v>0</v>
      </c>
      <c r="T134" s="196">
        <f>'HORA CERTA'!T12</f>
        <v>-1</v>
      </c>
      <c r="U134" s="537">
        <f>'HORA CERTA'!U12</f>
        <v>0</v>
      </c>
      <c r="V134" s="196">
        <f>'HORA CERTA'!V12</f>
        <v>-1</v>
      </c>
      <c r="W134" s="537">
        <f>'HORA CERTA'!W12</f>
        <v>0</v>
      </c>
      <c r="X134" s="196">
        <f>'HORA CERTA'!X12</f>
        <v>-1</v>
      </c>
      <c r="Y134" s="539">
        <f>'HORA CERTA'!Y12</f>
        <v>0</v>
      </c>
      <c r="Z134" s="199">
        <f>'HORA CERTA'!Z12</f>
        <v>-1</v>
      </c>
      <c r="AA134" s="537">
        <f>'HORA CERTA'!AA12</f>
        <v>0</v>
      </c>
      <c r="AB134" s="196">
        <f>'HORA CERTA'!AB12</f>
        <v>-1</v>
      </c>
      <c r="AC134" s="537">
        <f>'HORA CERTA'!AC12</f>
        <v>0</v>
      </c>
      <c r="AD134" s="196">
        <f>'HORA CERTA'!AD12</f>
        <v>-1</v>
      </c>
      <c r="AE134" s="537">
        <f>'HORA CERTA'!AE12</f>
        <v>0</v>
      </c>
      <c r="AF134" s="196">
        <f>'HORA CERTA'!AF12</f>
        <v>-1</v>
      </c>
      <c r="AG134" s="539">
        <f>'HORA CERTA'!AG12</f>
        <v>0</v>
      </c>
      <c r="AH134" s="199">
        <f>'HORA CERTA'!AH12</f>
        <v>-1</v>
      </c>
    </row>
    <row r="135" spans="1:36" x14ac:dyDescent="0.25">
      <c r="A135" s="193" t="str">
        <f>'HORA CERTA'!A13</f>
        <v>Proctologia (consulta)</v>
      </c>
      <c r="B135" s="209">
        <f>'HORA CERTA'!B13</f>
        <v>400</v>
      </c>
      <c r="C135" s="537">
        <f>'HORA CERTA'!C13</f>
        <v>0</v>
      </c>
      <c r="D135" s="196">
        <f>'HORA CERTA'!D13</f>
        <v>-1</v>
      </c>
      <c r="E135" s="537">
        <f>'HORA CERTA'!E13</f>
        <v>0</v>
      </c>
      <c r="F135" s="196">
        <f>'HORA CERTA'!F13</f>
        <v>-1</v>
      </c>
      <c r="G135" s="537">
        <f>'HORA CERTA'!G13</f>
        <v>0</v>
      </c>
      <c r="H135" s="196">
        <f>'HORA CERTA'!H13</f>
        <v>-1</v>
      </c>
      <c r="I135" s="539">
        <f>'HORA CERTA'!I13</f>
        <v>0</v>
      </c>
      <c r="J135" s="199">
        <f>'HORA CERTA'!J13</f>
        <v>-1</v>
      </c>
      <c r="K135" s="537">
        <f>'HORA CERTA'!K13</f>
        <v>0</v>
      </c>
      <c r="L135" s="196">
        <f>'HORA CERTA'!L13</f>
        <v>-1</v>
      </c>
      <c r="M135" s="537">
        <f>'HORA CERTA'!M13</f>
        <v>0</v>
      </c>
      <c r="N135" s="196">
        <f>'HORA CERTA'!N13</f>
        <v>-1</v>
      </c>
      <c r="O135" s="537">
        <f>'HORA CERTA'!O13</f>
        <v>0</v>
      </c>
      <c r="P135" s="196">
        <f>'HORA CERTA'!P13</f>
        <v>-1</v>
      </c>
      <c r="Q135" s="539">
        <f>'HORA CERTA'!Q13</f>
        <v>0</v>
      </c>
      <c r="R135" s="199">
        <f>'HORA CERTA'!R13</f>
        <v>-1</v>
      </c>
      <c r="S135" s="537">
        <f>'HORA CERTA'!S13</f>
        <v>0</v>
      </c>
      <c r="T135" s="196">
        <f>'HORA CERTA'!T13</f>
        <v>-1</v>
      </c>
      <c r="U135" s="537">
        <f>'HORA CERTA'!U13</f>
        <v>0</v>
      </c>
      <c r="V135" s="196">
        <f>'HORA CERTA'!V13</f>
        <v>-1</v>
      </c>
      <c r="W135" s="537">
        <f>'HORA CERTA'!W13</f>
        <v>0</v>
      </c>
      <c r="X135" s="196">
        <f>'HORA CERTA'!X13</f>
        <v>-1</v>
      </c>
      <c r="Y135" s="539">
        <f>'HORA CERTA'!Y13</f>
        <v>0</v>
      </c>
      <c r="Z135" s="199">
        <f>'HORA CERTA'!Z13</f>
        <v>-1</v>
      </c>
      <c r="AA135" s="537">
        <f>'HORA CERTA'!AA13</f>
        <v>0</v>
      </c>
      <c r="AB135" s="196">
        <f>'HORA CERTA'!AB13</f>
        <v>-1</v>
      </c>
      <c r="AC135" s="537">
        <f>'HORA CERTA'!AC13</f>
        <v>0</v>
      </c>
      <c r="AD135" s="196">
        <f>'HORA CERTA'!AD13</f>
        <v>-1</v>
      </c>
      <c r="AE135" s="537">
        <f>'HORA CERTA'!AE13</f>
        <v>0</v>
      </c>
      <c r="AF135" s="196">
        <f>'HORA CERTA'!AF13</f>
        <v>-1</v>
      </c>
      <c r="AG135" s="539">
        <f>'HORA CERTA'!AG13</f>
        <v>0</v>
      </c>
      <c r="AH135" s="199">
        <f>'HORA CERTA'!AH13</f>
        <v>-1</v>
      </c>
    </row>
    <row r="136" spans="1:36" x14ac:dyDescent="0.25">
      <c r="A136" s="193" t="str">
        <f>'HORA CERTA'!A14</f>
        <v>Urologia (consulta)</v>
      </c>
      <c r="B136" s="209">
        <f>'HORA CERTA'!B14</f>
        <v>400</v>
      </c>
      <c r="C136" s="537">
        <f>'HORA CERTA'!C14</f>
        <v>0</v>
      </c>
      <c r="D136" s="196">
        <f>'HORA CERTA'!D14</f>
        <v>-1</v>
      </c>
      <c r="E136" s="537">
        <f>'HORA CERTA'!E14</f>
        <v>0</v>
      </c>
      <c r="F136" s="196">
        <f>'HORA CERTA'!F14</f>
        <v>-1</v>
      </c>
      <c r="G136" s="537">
        <f>'HORA CERTA'!G14</f>
        <v>0</v>
      </c>
      <c r="H136" s="196">
        <f>'HORA CERTA'!H14</f>
        <v>-1</v>
      </c>
      <c r="I136" s="539">
        <f>'HORA CERTA'!I14</f>
        <v>0</v>
      </c>
      <c r="J136" s="199">
        <f>'HORA CERTA'!J14</f>
        <v>-1</v>
      </c>
      <c r="K136" s="537">
        <f>'HORA CERTA'!K14</f>
        <v>0</v>
      </c>
      <c r="L136" s="196">
        <f>'HORA CERTA'!L14</f>
        <v>-1</v>
      </c>
      <c r="M136" s="537">
        <f>'HORA CERTA'!M14</f>
        <v>0</v>
      </c>
      <c r="N136" s="196">
        <f>'HORA CERTA'!N14</f>
        <v>-1</v>
      </c>
      <c r="O136" s="537">
        <f>'HORA CERTA'!O14</f>
        <v>0</v>
      </c>
      <c r="P136" s="196">
        <f>'HORA CERTA'!P14</f>
        <v>-1</v>
      </c>
      <c r="Q136" s="539">
        <f>'HORA CERTA'!Q14</f>
        <v>0</v>
      </c>
      <c r="R136" s="199">
        <f>'HORA CERTA'!R14</f>
        <v>-1</v>
      </c>
      <c r="S136" s="537">
        <f>'HORA CERTA'!S14</f>
        <v>0</v>
      </c>
      <c r="T136" s="196">
        <f>'HORA CERTA'!T14</f>
        <v>-1</v>
      </c>
      <c r="U136" s="537">
        <f>'HORA CERTA'!U14</f>
        <v>0</v>
      </c>
      <c r="V136" s="196">
        <f>'HORA CERTA'!V14</f>
        <v>-1</v>
      </c>
      <c r="W136" s="537">
        <f>'HORA CERTA'!W14</f>
        <v>0</v>
      </c>
      <c r="X136" s="196">
        <f>'HORA CERTA'!X14</f>
        <v>-1</v>
      </c>
      <c r="Y136" s="539">
        <f>'HORA CERTA'!Y14</f>
        <v>0</v>
      </c>
      <c r="Z136" s="199">
        <f>'HORA CERTA'!Z14</f>
        <v>-1</v>
      </c>
      <c r="AA136" s="537">
        <f>'HORA CERTA'!AA14</f>
        <v>0</v>
      </c>
      <c r="AB136" s="196">
        <f>'HORA CERTA'!AB14</f>
        <v>-1</v>
      </c>
      <c r="AC136" s="537">
        <f>'HORA CERTA'!AC14</f>
        <v>0</v>
      </c>
      <c r="AD136" s="196">
        <f>'HORA CERTA'!AD14</f>
        <v>-1</v>
      </c>
      <c r="AE136" s="537">
        <f>'HORA CERTA'!AE14</f>
        <v>0</v>
      </c>
      <c r="AF136" s="196">
        <f>'HORA CERTA'!AF14</f>
        <v>-1</v>
      </c>
      <c r="AG136" s="539">
        <f>'HORA CERTA'!AG14</f>
        <v>0</v>
      </c>
      <c r="AH136" s="199">
        <f>'HORA CERTA'!AH14</f>
        <v>-1</v>
      </c>
    </row>
    <row r="137" spans="1:36" x14ac:dyDescent="0.25">
      <c r="A137" s="271" t="str">
        <f>'HORA CERTA'!A15</f>
        <v>SOMA</v>
      </c>
      <c r="B137" s="209">
        <f>'HORA CERTA'!B15</f>
        <v>2800</v>
      </c>
      <c r="C137" s="272">
        <f>'HORA CERTA'!C15</f>
        <v>416</v>
      </c>
      <c r="D137" s="196">
        <f>'HORA CERTA'!D15</f>
        <v>-0.85142857142857142</v>
      </c>
      <c r="E137" s="272">
        <f>'HORA CERTA'!E15</f>
        <v>0</v>
      </c>
      <c r="F137" s="196">
        <f>'HORA CERTA'!F15</f>
        <v>-1</v>
      </c>
      <c r="G137" s="272">
        <f>'HORA CERTA'!G15</f>
        <v>0</v>
      </c>
      <c r="H137" s="196">
        <f>'HORA CERTA'!H15</f>
        <v>-1</v>
      </c>
      <c r="I137" s="539">
        <f>'HORA CERTA'!I15</f>
        <v>416</v>
      </c>
      <c r="J137" s="199">
        <f>'HORA CERTA'!J15</f>
        <v>-0.95047619047619047</v>
      </c>
      <c r="K137" s="272">
        <f>'HORA CERTA'!K15</f>
        <v>0</v>
      </c>
      <c r="L137" s="196">
        <f>'HORA CERTA'!L15</f>
        <v>-1</v>
      </c>
      <c r="M137" s="272">
        <f>'HORA CERTA'!M15</f>
        <v>0</v>
      </c>
      <c r="N137" s="196">
        <f>'HORA CERTA'!N15</f>
        <v>-1</v>
      </c>
      <c r="O137" s="272">
        <f>'HORA CERTA'!O15</f>
        <v>0</v>
      </c>
      <c r="P137" s="196">
        <f>'HORA CERTA'!P15</f>
        <v>-1</v>
      </c>
      <c r="Q137" s="539">
        <f>'HORA CERTA'!Q15</f>
        <v>0</v>
      </c>
      <c r="R137" s="199">
        <f>'HORA CERTA'!R15</f>
        <v>-1</v>
      </c>
      <c r="S137" s="272">
        <f>'HORA CERTA'!S15</f>
        <v>0</v>
      </c>
      <c r="T137" s="196">
        <f>'HORA CERTA'!T15</f>
        <v>-1</v>
      </c>
      <c r="U137" s="272">
        <f>'HORA CERTA'!U15</f>
        <v>0</v>
      </c>
      <c r="V137" s="196">
        <f>'HORA CERTA'!V15</f>
        <v>-1</v>
      </c>
      <c r="W137" s="272">
        <f>'HORA CERTA'!W15</f>
        <v>0</v>
      </c>
      <c r="X137" s="196">
        <f>'HORA CERTA'!X15</f>
        <v>-1</v>
      </c>
      <c r="Y137" s="539">
        <f>'HORA CERTA'!Y15</f>
        <v>0</v>
      </c>
      <c r="Z137" s="199">
        <f>'HORA CERTA'!Z15</f>
        <v>-1</v>
      </c>
      <c r="AA137" s="272">
        <f>'HORA CERTA'!AA15</f>
        <v>0</v>
      </c>
      <c r="AB137" s="196">
        <f>'HORA CERTA'!AB15</f>
        <v>-1</v>
      </c>
      <c r="AC137" s="272">
        <f>'HORA CERTA'!AC15</f>
        <v>0</v>
      </c>
      <c r="AD137" s="196">
        <f>'HORA CERTA'!AD15</f>
        <v>-1</v>
      </c>
      <c r="AE137" s="272">
        <f>'HORA CERTA'!AE15</f>
        <v>0</v>
      </c>
      <c r="AF137" s="196">
        <f>'HORA CERTA'!AF15</f>
        <v>-1</v>
      </c>
      <c r="AG137" s="539">
        <f>'HORA CERTA'!AG15</f>
        <v>0</v>
      </c>
      <c r="AH137" s="199">
        <f>'HORA CERTA'!AH15</f>
        <v>-1</v>
      </c>
    </row>
    <row r="138" spans="1:36" x14ac:dyDescent="0.25">
      <c r="A138" s="542"/>
      <c r="B138" s="542"/>
      <c r="C138" s="542"/>
      <c r="D138" s="542"/>
      <c r="E138" s="542"/>
      <c r="F138" s="542"/>
      <c r="G138" s="542"/>
      <c r="H138" s="542"/>
      <c r="I138" s="542"/>
      <c r="J138" s="542"/>
      <c r="K138" s="542"/>
      <c r="L138" s="542"/>
      <c r="M138" s="542"/>
      <c r="N138" s="542"/>
      <c r="O138" s="542"/>
      <c r="P138" s="542"/>
      <c r="Q138" s="542"/>
      <c r="R138" s="542"/>
    </row>
    <row r="139" spans="1:36" ht="15.75" x14ac:dyDescent="0.25">
      <c r="A139" s="982" t="s">
        <v>419</v>
      </c>
      <c r="B139" s="983"/>
      <c r="C139" s="983"/>
      <c r="D139" s="983"/>
      <c r="E139" s="983"/>
      <c r="F139" s="983"/>
      <c r="G139" s="983"/>
      <c r="H139" s="983"/>
      <c r="I139" s="983"/>
      <c r="J139" s="983"/>
      <c r="K139" s="983"/>
      <c r="L139" s="983"/>
      <c r="M139" s="983"/>
      <c r="N139" s="983"/>
      <c r="O139" s="983"/>
      <c r="P139" s="983"/>
      <c r="Q139" s="983"/>
      <c r="R139" s="983"/>
      <c r="S139" s="983"/>
      <c r="T139" s="983"/>
      <c r="U139" s="983"/>
      <c r="V139" s="983"/>
      <c r="W139" s="983"/>
      <c r="X139" s="983"/>
      <c r="Y139" s="983"/>
      <c r="Z139" s="983"/>
      <c r="AA139" s="983"/>
      <c r="AB139" s="983"/>
      <c r="AC139" s="983"/>
      <c r="AD139" s="983"/>
      <c r="AE139" s="983"/>
      <c r="AF139" s="983"/>
      <c r="AG139" s="983"/>
      <c r="AH139" s="983"/>
    </row>
    <row r="140" spans="1:36" ht="24" x14ac:dyDescent="0.25">
      <c r="A140" s="268" t="s">
        <v>8</v>
      </c>
      <c r="B140" s="284" t="s">
        <v>9</v>
      </c>
      <c r="C140" s="268" t="str">
        <f t="shared" ref="C140:R140" si="11">C128</f>
        <v>JAN</v>
      </c>
      <c r="D140" s="269" t="str">
        <f t="shared" si="11"/>
        <v>%</v>
      </c>
      <c r="E140" s="268" t="str">
        <f t="shared" si="11"/>
        <v>FEV</v>
      </c>
      <c r="F140" s="269" t="str">
        <f t="shared" si="11"/>
        <v>%</v>
      </c>
      <c r="G140" s="268" t="str">
        <f t="shared" si="11"/>
        <v>MAR</v>
      </c>
      <c r="H140" s="269" t="str">
        <f t="shared" si="11"/>
        <v>%</v>
      </c>
      <c r="I140" s="270" t="str">
        <f t="shared" si="11"/>
        <v>Trimestre</v>
      </c>
      <c r="J140" s="270" t="str">
        <f t="shared" si="11"/>
        <v>%</v>
      </c>
      <c r="K140" s="268" t="str">
        <f t="shared" si="11"/>
        <v>ABR</v>
      </c>
      <c r="L140" s="269" t="str">
        <f t="shared" si="11"/>
        <v>%</v>
      </c>
      <c r="M140" s="268" t="str">
        <f t="shared" si="11"/>
        <v>MAI</v>
      </c>
      <c r="N140" s="269" t="str">
        <f t="shared" si="11"/>
        <v>%</v>
      </c>
      <c r="O140" s="268" t="str">
        <f t="shared" si="11"/>
        <v>JUN</v>
      </c>
      <c r="P140" s="269" t="str">
        <f t="shared" si="11"/>
        <v>%</v>
      </c>
      <c r="Q140" s="270" t="str">
        <f t="shared" si="11"/>
        <v>Trimestre</v>
      </c>
      <c r="R140" s="270" t="str">
        <f t="shared" si="11"/>
        <v>%</v>
      </c>
      <c r="S140" s="268" t="str">
        <f t="shared" ref="S140:AH140" si="12">S128</f>
        <v>JUL</v>
      </c>
      <c r="T140" s="269" t="str">
        <f t="shared" si="12"/>
        <v>%</v>
      </c>
      <c r="U140" s="268" t="str">
        <f t="shared" si="12"/>
        <v>AGO</v>
      </c>
      <c r="V140" s="269" t="str">
        <f t="shared" si="12"/>
        <v>%</v>
      </c>
      <c r="W140" s="268" t="str">
        <f t="shared" si="12"/>
        <v>SET</v>
      </c>
      <c r="X140" s="269" t="str">
        <f t="shared" si="12"/>
        <v>%</v>
      </c>
      <c r="Y140" s="270" t="str">
        <f t="shared" si="12"/>
        <v>Trimestre</v>
      </c>
      <c r="Z140" s="270" t="str">
        <f t="shared" si="12"/>
        <v>%</v>
      </c>
      <c r="AA140" s="268" t="str">
        <f t="shared" si="12"/>
        <v>OUT</v>
      </c>
      <c r="AB140" s="269" t="str">
        <f t="shared" si="12"/>
        <v>%</v>
      </c>
      <c r="AC140" s="268" t="str">
        <f t="shared" si="12"/>
        <v>NOV</v>
      </c>
      <c r="AD140" s="269" t="str">
        <f t="shared" si="12"/>
        <v>%</v>
      </c>
      <c r="AE140" s="268" t="str">
        <f t="shared" si="12"/>
        <v>DEZ</v>
      </c>
      <c r="AF140" s="269" t="str">
        <f t="shared" si="12"/>
        <v>%</v>
      </c>
      <c r="AG140" s="270" t="str">
        <f t="shared" si="12"/>
        <v>Trimestre</v>
      </c>
      <c r="AH140" s="270" t="str">
        <f t="shared" si="12"/>
        <v>%</v>
      </c>
    </row>
    <row r="141" spans="1:36" ht="15.75" thickBot="1" x14ac:dyDescent="0.3">
      <c r="A141" s="369" t="str">
        <f>'HORA CERTA'!A19</f>
        <v>Cirurgia</v>
      </c>
      <c r="B141" s="370">
        <f>'HORA CERTA'!B19</f>
        <v>128</v>
      </c>
      <c r="C141" s="538">
        <f>'HORA CERTA'!C19</f>
        <v>110</v>
      </c>
      <c r="D141" s="379">
        <f>'HORA CERTA'!D19</f>
        <v>0.859375</v>
      </c>
      <c r="E141" s="538">
        <f>'HORA CERTA'!E19</f>
        <v>125</v>
      </c>
      <c r="F141" s="379">
        <f>'HORA CERTA'!F19</f>
        <v>0.9765625</v>
      </c>
      <c r="G141" s="538">
        <f>'HORA CERTA'!G19</f>
        <v>142</v>
      </c>
      <c r="H141" s="379">
        <f>'HORA CERTA'!H19</f>
        <v>1.109375</v>
      </c>
      <c r="I141" s="540">
        <f>'HORA CERTA'!I19</f>
        <v>377</v>
      </c>
      <c r="J141" s="381">
        <f>'HORA CERTA'!J19</f>
        <v>0.98177083333333337</v>
      </c>
      <c r="K141" s="538">
        <f>'HORA CERTA'!K19</f>
        <v>135</v>
      </c>
      <c r="L141" s="379">
        <f>'HORA CERTA'!L19</f>
        <v>1.0546875</v>
      </c>
      <c r="M141" s="538">
        <f>'HORA CERTA'!M19</f>
        <v>146</v>
      </c>
      <c r="N141" s="379">
        <f>'HORA CERTA'!N19</f>
        <v>1.140625</v>
      </c>
      <c r="O141" s="538">
        <f>'HORA CERTA'!O19</f>
        <v>131</v>
      </c>
      <c r="P141" s="379">
        <f>'HORA CERTA'!P19</f>
        <v>1.0234375</v>
      </c>
      <c r="Q141" s="540">
        <f>'HORA CERTA'!Q19</f>
        <v>412</v>
      </c>
      <c r="R141" s="381">
        <f>'HORA CERTA'!R19</f>
        <v>1.0729166666666667</v>
      </c>
      <c r="S141" s="538">
        <f>'HORA CERTA'!S19</f>
        <v>0</v>
      </c>
      <c r="T141" s="379">
        <f>'HORA CERTA'!T19</f>
        <v>0</v>
      </c>
      <c r="U141" s="538">
        <f>'HORA CERTA'!U19</f>
        <v>0</v>
      </c>
      <c r="V141" s="379">
        <f>'HORA CERTA'!V19</f>
        <v>0</v>
      </c>
      <c r="W141" s="538">
        <f>'HORA CERTA'!W19</f>
        <v>0</v>
      </c>
      <c r="X141" s="379">
        <f>'HORA CERTA'!X19</f>
        <v>0</v>
      </c>
      <c r="Y141" s="540">
        <f>'HORA CERTA'!Y19</f>
        <v>0</v>
      </c>
      <c r="Z141" s="381">
        <f>'HORA CERTA'!Z19</f>
        <v>0</v>
      </c>
      <c r="AA141" s="538">
        <f>'HORA CERTA'!AA19</f>
        <v>0</v>
      </c>
      <c r="AB141" s="379">
        <f>'HORA CERTA'!AB19</f>
        <v>0</v>
      </c>
      <c r="AC141" s="538">
        <f>'HORA CERTA'!AC19</f>
        <v>0</v>
      </c>
      <c r="AD141" s="379">
        <f>'HORA CERTA'!AD19</f>
        <v>0</v>
      </c>
      <c r="AE141" s="538">
        <f>'HORA CERTA'!AE19</f>
        <v>0</v>
      </c>
      <c r="AF141" s="379">
        <f>'HORA CERTA'!AF19</f>
        <v>0</v>
      </c>
      <c r="AG141" s="540">
        <f>'HORA CERTA'!AG19</f>
        <v>0</v>
      </c>
      <c r="AH141" s="381">
        <f>'HORA CERTA'!AH19</f>
        <v>0</v>
      </c>
    </row>
    <row r="142" spans="1:36" ht="15.75" thickBot="1" x14ac:dyDescent="0.3">
      <c r="A142" s="274" t="str">
        <f>'HORA CERTA'!A20</f>
        <v>SOMA</v>
      </c>
      <c r="B142" s="371">
        <f>'HORA CERTA'!B20</f>
        <v>128</v>
      </c>
      <c r="C142" s="231">
        <f>'HORA CERTA'!C20</f>
        <v>110</v>
      </c>
      <c r="D142" s="233">
        <f>'HORA CERTA'!D20</f>
        <v>0.859375</v>
      </c>
      <c r="E142" s="231">
        <f>'HORA CERTA'!E20</f>
        <v>125</v>
      </c>
      <c r="F142" s="233">
        <f>'HORA CERTA'!F20</f>
        <v>0.9765625</v>
      </c>
      <c r="G142" s="231">
        <f>'HORA CERTA'!G20</f>
        <v>142</v>
      </c>
      <c r="H142" s="233">
        <f>'HORA CERTA'!H20</f>
        <v>1.109375</v>
      </c>
      <c r="I142" s="320">
        <f>'HORA CERTA'!I20</f>
        <v>377</v>
      </c>
      <c r="J142" s="276">
        <f>'HORA CERTA'!J20</f>
        <v>0.98177083333333337</v>
      </c>
      <c r="K142" s="231">
        <f>'HORA CERTA'!K20</f>
        <v>135</v>
      </c>
      <c r="L142" s="233">
        <f>'HORA CERTA'!L20</f>
        <v>1.0546875</v>
      </c>
      <c r="M142" s="231">
        <f>'HORA CERTA'!M20</f>
        <v>146</v>
      </c>
      <c r="N142" s="233">
        <f>'HORA CERTA'!N20</f>
        <v>1.140625</v>
      </c>
      <c r="O142" s="231">
        <f>'HORA CERTA'!O20</f>
        <v>131</v>
      </c>
      <c r="P142" s="233">
        <f>'HORA CERTA'!P20</f>
        <v>1.0234375</v>
      </c>
      <c r="Q142" s="372">
        <f>'HORA CERTA'!Q20</f>
        <v>412</v>
      </c>
      <c r="R142" s="277">
        <f>'HORA CERTA'!R20</f>
        <v>1.0729166666666667</v>
      </c>
      <c r="S142" s="231">
        <f>'HORA CERTA'!S20</f>
        <v>0</v>
      </c>
      <c r="T142" s="233">
        <f>'HORA CERTA'!T20</f>
        <v>0</v>
      </c>
      <c r="U142" s="231">
        <f>'HORA CERTA'!U20</f>
        <v>0</v>
      </c>
      <c r="V142" s="233">
        <f>'HORA CERTA'!V20</f>
        <v>0</v>
      </c>
      <c r="W142" s="231">
        <f>'HORA CERTA'!W20</f>
        <v>0</v>
      </c>
      <c r="X142" s="233">
        <f>'HORA CERTA'!X20</f>
        <v>0</v>
      </c>
      <c r="Y142" s="320">
        <f>'HORA CERTA'!Y20</f>
        <v>0</v>
      </c>
      <c r="Z142" s="276">
        <f>'HORA CERTA'!Z20</f>
        <v>0</v>
      </c>
      <c r="AA142" s="231">
        <f>'HORA CERTA'!AA20</f>
        <v>0</v>
      </c>
      <c r="AB142" s="233">
        <f>'HORA CERTA'!AB20</f>
        <v>0</v>
      </c>
      <c r="AC142" s="231">
        <f>'HORA CERTA'!AC20</f>
        <v>0</v>
      </c>
      <c r="AD142" s="233">
        <f>'HORA CERTA'!AD20</f>
        <v>0</v>
      </c>
      <c r="AE142" s="231">
        <f>'HORA CERTA'!AE20</f>
        <v>0</v>
      </c>
      <c r="AF142" s="233">
        <f>'HORA CERTA'!AF20</f>
        <v>0</v>
      </c>
      <c r="AG142" s="372">
        <f>'HORA CERTA'!AG20</f>
        <v>0</v>
      </c>
      <c r="AH142" s="277">
        <f>'HORA CERTA'!AH20</f>
        <v>0</v>
      </c>
    </row>
    <row r="144" spans="1:36" customFormat="1" ht="15.75" x14ac:dyDescent="0.25">
      <c r="A144" s="950" t="s">
        <v>420</v>
      </c>
      <c r="B144" s="951"/>
      <c r="C144" s="951"/>
      <c r="D144" s="951"/>
      <c r="E144" s="951"/>
      <c r="F144" s="951"/>
      <c r="G144" s="951"/>
      <c r="H144" s="951"/>
      <c r="I144" s="951"/>
      <c r="J144" s="951"/>
      <c r="K144" s="951"/>
      <c r="L144" s="951"/>
      <c r="M144" s="951"/>
      <c r="N144" s="951"/>
      <c r="O144" s="951"/>
      <c r="P144" s="951"/>
      <c r="Q144" s="951"/>
      <c r="R144" s="951"/>
      <c r="S144" s="951"/>
      <c r="T144" s="951"/>
      <c r="U144" s="951"/>
      <c r="V144" s="951"/>
      <c r="W144" s="951"/>
      <c r="X144" s="951"/>
      <c r="Y144" s="951"/>
      <c r="Z144" s="951"/>
      <c r="AA144" s="951"/>
      <c r="AB144" s="951"/>
      <c r="AC144" s="951"/>
      <c r="AD144" s="951"/>
      <c r="AE144" s="951"/>
      <c r="AF144" s="951"/>
      <c r="AG144" s="951"/>
      <c r="AH144" s="951"/>
      <c r="AI144" s="542"/>
      <c r="AJ144" s="542"/>
    </row>
    <row r="145" spans="1:36" customFormat="1" ht="24.75" thickBot="1" x14ac:dyDescent="0.3">
      <c r="A145" s="40" t="s">
        <v>8</v>
      </c>
      <c r="B145" s="213" t="s">
        <v>9</v>
      </c>
      <c r="C145" s="201" t="str">
        <f t="shared" ref="C145:R145" si="13">C140</f>
        <v>JAN</v>
      </c>
      <c r="D145" s="202" t="str">
        <f t="shared" si="13"/>
        <v>%</v>
      </c>
      <c r="E145" s="201" t="str">
        <f t="shared" si="13"/>
        <v>FEV</v>
      </c>
      <c r="F145" s="202" t="str">
        <f t="shared" si="13"/>
        <v>%</v>
      </c>
      <c r="G145" s="201" t="str">
        <f t="shared" si="13"/>
        <v>MAR</v>
      </c>
      <c r="H145" s="202" t="str">
        <f t="shared" si="13"/>
        <v>%</v>
      </c>
      <c r="I145" s="203" t="str">
        <f t="shared" si="13"/>
        <v>Trimestre</v>
      </c>
      <c r="J145" s="203" t="str">
        <f t="shared" si="13"/>
        <v>%</v>
      </c>
      <c r="K145" s="201" t="str">
        <f t="shared" si="13"/>
        <v>ABR</v>
      </c>
      <c r="L145" s="202" t="str">
        <f t="shared" si="13"/>
        <v>%</v>
      </c>
      <c r="M145" s="201" t="str">
        <f t="shared" si="13"/>
        <v>MAI</v>
      </c>
      <c r="N145" s="202" t="str">
        <f t="shared" si="13"/>
        <v>%</v>
      </c>
      <c r="O145" s="201" t="str">
        <f t="shared" si="13"/>
        <v>JUN</v>
      </c>
      <c r="P145" s="202" t="str">
        <f t="shared" si="13"/>
        <v>%</v>
      </c>
      <c r="Q145" s="203" t="str">
        <f t="shared" si="13"/>
        <v>Trimestre</v>
      </c>
      <c r="R145" s="203" t="str">
        <f t="shared" si="13"/>
        <v>%</v>
      </c>
      <c r="S145" s="201" t="str">
        <f t="shared" ref="S145:AH145" si="14">S140</f>
        <v>JUL</v>
      </c>
      <c r="T145" s="202" t="str">
        <f t="shared" si="14"/>
        <v>%</v>
      </c>
      <c r="U145" s="201" t="str">
        <f t="shared" si="14"/>
        <v>AGO</v>
      </c>
      <c r="V145" s="202" t="str">
        <f t="shared" si="14"/>
        <v>%</v>
      </c>
      <c r="W145" s="201" t="str">
        <f t="shared" si="14"/>
        <v>SET</v>
      </c>
      <c r="X145" s="202" t="str">
        <f t="shared" si="14"/>
        <v>%</v>
      </c>
      <c r="Y145" s="203" t="str">
        <f t="shared" si="14"/>
        <v>Trimestre</v>
      </c>
      <c r="Z145" s="203" t="str">
        <f t="shared" si="14"/>
        <v>%</v>
      </c>
      <c r="AA145" s="201" t="str">
        <f t="shared" si="14"/>
        <v>OUT</v>
      </c>
      <c r="AB145" s="202" t="str">
        <f t="shared" si="14"/>
        <v>%</v>
      </c>
      <c r="AC145" s="201" t="str">
        <f t="shared" si="14"/>
        <v>NOV</v>
      </c>
      <c r="AD145" s="202" t="str">
        <f t="shared" si="14"/>
        <v>%</v>
      </c>
      <c r="AE145" s="201" t="str">
        <f t="shared" si="14"/>
        <v>DEZ</v>
      </c>
      <c r="AF145" s="202" t="str">
        <f t="shared" si="14"/>
        <v>%</v>
      </c>
      <c r="AG145" s="203" t="str">
        <f t="shared" si="14"/>
        <v>Trimestre</v>
      </c>
      <c r="AH145" s="203" t="str">
        <f t="shared" si="14"/>
        <v>%</v>
      </c>
      <c r="AI145" s="542"/>
      <c r="AJ145" s="542"/>
    </row>
    <row r="146" spans="1:36" customFormat="1" ht="15.75" thickTop="1" x14ac:dyDescent="0.25">
      <c r="A146" s="366" t="str">
        <f>'HORA CERTA'!A29</f>
        <v>Ecocardiograma</v>
      </c>
      <c r="B146" s="209">
        <f>'HORA CERTA'!B29</f>
        <v>200</v>
      </c>
      <c r="C146" s="537">
        <f>'HORA CERTA'!C29</f>
        <v>245</v>
      </c>
      <c r="D146" s="196">
        <f>'HORA CERTA'!D29</f>
        <v>1.2250000000000001</v>
      </c>
      <c r="E146" s="537">
        <f>'HORA CERTA'!E29</f>
        <v>186</v>
      </c>
      <c r="F146" s="196">
        <f>'HORA CERTA'!F29</f>
        <v>0.93</v>
      </c>
      <c r="G146" s="537">
        <f>'HORA CERTA'!G29</f>
        <v>136</v>
      </c>
      <c r="H146" s="196">
        <f>'HORA CERTA'!H29</f>
        <v>0.68</v>
      </c>
      <c r="I146" s="539">
        <f>'HORA CERTA'!I29</f>
        <v>567</v>
      </c>
      <c r="J146" s="199">
        <f>'HORA CERTA'!J29</f>
        <v>0.94499999999999995</v>
      </c>
      <c r="K146" s="537">
        <f>'HORA CERTA'!K29</f>
        <v>218</v>
      </c>
      <c r="L146" s="196">
        <f>'HORA CERTA'!L29</f>
        <v>1.0900000000000001</v>
      </c>
      <c r="M146" s="537">
        <f>'HORA CERTA'!M29</f>
        <v>179</v>
      </c>
      <c r="N146" s="196">
        <f>'HORA CERTA'!N29</f>
        <v>0.89500000000000002</v>
      </c>
      <c r="O146" s="537">
        <f>'HORA CERTA'!O29</f>
        <v>231</v>
      </c>
      <c r="P146" s="196">
        <f>'HORA CERTA'!P29</f>
        <v>1.155</v>
      </c>
      <c r="Q146" s="539">
        <f>'HORA CERTA'!Q29</f>
        <v>628</v>
      </c>
      <c r="R146" s="199">
        <f>'HORA CERTA'!R29</f>
        <v>1.0466666666666666</v>
      </c>
      <c r="S146" s="537">
        <f>'HORA CERTA'!S29</f>
        <v>0</v>
      </c>
      <c r="T146" s="196">
        <f>'HORA CERTA'!T29</f>
        <v>0</v>
      </c>
      <c r="U146" s="537">
        <f>'HORA CERTA'!U29</f>
        <v>0</v>
      </c>
      <c r="V146" s="196">
        <f>'HORA CERTA'!V29</f>
        <v>0</v>
      </c>
      <c r="W146" s="537">
        <f>'HORA CERTA'!W29</f>
        <v>0</v>
      </c>
      <c r="X146" s="196">
        <f>'HORA CERTA'!X29</f>
        <v>0</v>
      </c>
      <c r="Y146" s="539">
        <f>'HORA CERTA'!Y29</f>
        <v>0</v>
      </c>
      <c r="Z146" s="199">
        <f>'HORA CERTA'!Z29</f>
        <v>0</v>
      </c>
      <c r="AA146" s="537">
        <f>'HORA CERTA'!AA29</f>
        <v>0</v>
      </c>
      <c r="AB146" s="196">
        <f>'HORA CERTA'!AB29</f>
        <v>0</v>
      </c>
      <c r="AC146" s="537">
        <f>'HORA CERTA'!AC29</f>
        <v>0</v>
      </c>
      <c r="AD146" s="196">
        <f>'HORA CERTA'!AD29</f>
        <v>0</v>
      </c>
      <c r="AE146" s="537">
        <f>'HORA CERTA'!AE29</f>
        <v>0</v>
      </c>
      <c r="AF146" s="196">
        <f>'HORA CERTA'!AF29</f>
        <v>0</v>
      </c>
      <c r="AG146" s="539">
        <f>'HORA CERTA'!AG29</f>
        <v>0</v>
      </c>
      <c r="AH146" s="199">
        <f>'HORA CERTA'!AH29</f>
        <v>0</v>
      </c>
      <c r="AI146" s="542"/>
      <c r="AJ146" s="542"/>
    </row>
    <row r="147" spans="1:36" customFormat="1" x14ac:dyDescent="0.25">
      <c r="A147" s="193" t="str">
        <f>'HORA CERTA'!A30</f>
        <v>Eletrocardiograma</v>
      </c>
      <c r="B147" s="214">
        <f>'HORA CERTA'!B30</f>
        <v>100</v>
      </c>
      <c r="C147" s="317">
        <f>'HORA CERTA'!C30</f>
        <v>145</v>
      </c>
      <c r="D147" s="196">
        <f>'HORA CERTA'!D30</f>
        <v>1.45</v>
      </c>
      <c r="E147" s="317">
        <f>'HORA CERTA'!E30</f>
        <v>112</v>
      </c>
      <c r="F147" s="196">
        <f>'HORA CERTA'!F30</f>
        <v>1.1200000000000001</v>
      </c>
      <c r="G147" s="317">
        <f>'HORA CERTA'!G30</f>
        <v>103</v>
      </c>
      <c r="H147" s="205">
        <f>'HORA CERTA'!H30</f>
        <v>1.03</v>
      </c>
      <c r="I147" s="315">
        <f>'HORA CERTA'!I30</f>
        <v>360</v>
      </c>
      <c r="J147" s="207">
        <f>'HORA CERTA'!J30</f>
        <v>1.2</v>
      </c>
      <c r="K147" s="317">
        <f>'HORA CERTA'!K30</f>
        <v>101</v>
      </c>
      <c r="L147" s="205">
        <f>'HORA CERTA'!L30</f>
        <v>1.01</v>
      </c>
      <c r="M147" s="317">
        <f>'HORA CERTA'!M30</f>
        <v>114</v>
      </c>
      <c r="N147" s="205">
        <f>'HORA CERTA'!N30</f>
        <v>1.1399999999999999</v>
      </c>
      <c r="O147" s="317">
        <f>'HORA CERTA'!O30</f>
        <v>109</v>
      </c>
      <c r="P147" s="205">
        <f>'HORA CERTA'!P30</f>
        <v>1.0900000000000001</v>
      </c>
      <c r="Q147" s="315">
        <f>'HORA CERTA'!Q30</f>
        <v>324</v>
      </c>
      <c r="R147" s="207">
        <f>'HORA CERTA'!R30</f>
        <v>1.08</v>
      </c>
      <c r="S147" s="317">
        <f>'HORA CERTA'!S30</f>
        <v>0</v>
      </c>
      <c r="T147" s="196">
        <f>'HORA CERTA'!T30</f>
        <v>0</v>
      </c>
      <c r="U147" s="317">
        <f>'HORA CERTA'!U30</f>
        <v>0</v>
      </c>
      <c r="V147" s="196">
        <f>'HORA CERTA'!V30</f>
        <v>0</v>
      </c>
      <c r="W147" s="317">
        <f>'HORA CERTA'!W30</f>
        <v>0</v>
      </c>
      <c r="X147" s="205">
        <f>'HORA CERTA'!X30</f>
        <v>0</v>
      </c>
      <c r="Y147" s="315">
        <f>'HORA CERTA'!Y30</f>
        <v>0</v>
      </c>
      <c r="Z147" s="207">
        <f>'HORA CERTA'!Z30</f>
        <v>0</v>
      </c>
      <c r="AA147" s="317">
        <f>'HORA CERTA'!AA30</f>
        <v>0</v>
      </c>
      <c r="AB147" s="205">
        <f>'HORA CERTA'!AB30</f>
        <v>0</v>
      </c>
      <c r="AC147" s="317">
        <f>'HORA CERTA'!AC30</f>
        <v>0</v>
      </c>
      <c r="AD147" s="205">
        <f>'HORA CERTA'!AD30</f>
        <v>0</v>
      </c>
      <c r="AE147" s="317">
        <f>'HORA CERTA'!AE30</f>
        <v>0</v>
      </c>
      <c r="AF147" s="205">
        <f>'HORA CERTA'!AF30</f>
        <v>0</v>
      </c>
      <c r="AG147" s="315">
        <f>'HORA CERTA'!AG30</f>
        <v>0</v>
      </c>
      <c r="AH147" s="207">
        <f>'HORA CERTA'!AH30</f>
        <v>0</v>
      </c>
      <c r="AI147" s="542"/>
      <c r="AJ147" s="542"/>
    </row>
    <row r="148" spans="1:36" customFormat="1" x14ac:dyDescent="0.25">
      <c r="A148" s="193" t="str">
        <f>'HORA CERTA'!A32</f>
        <v>Holter</v>
      </c>
      <c r="B148" s="214">
        <f>'HORA CERTA'!B32</f>
        <v>50</v>
      </c>
      <c r="C148" s="317">
        <f>'HORA CERTA'!C32</f>
        <v>51</v>
      </c>
      <c r="D148" s="196">
        <f>'HORA CERTA'!D32</f>
        <v>1.02</v>
      </c>
      <c r="E148" s="317">
        <f>'HORA CERTA'!E32</f>
        <v>44</v>
      </c>
      <c r="F148" s="196">
        <f>'HORA CERTA'!F32</f>
        <v>0.88</v>
      </c>
      <c r="G148" s="317">
        <f>'HORA CERTA'!G32</f>
        <v>44</v>
      </c>
      <c r="H148" s="205">
        <f>'HORA CERTA'!H32</f>
        <v>0.88</v>
      </c>
      <c r="I148" s="315">
        <f>'HORA CERTA'!I32</f>
        <v>139</v>
      </c>
      <c r="J148" s="207">
        <f>'HORA CERTA'!J32</f>
        <v>0.92666666666666664</v>
      </c>
      <c r="K148" s="317">
        <f>'HORA CERTA'!K32</f>
        <v>46</v>
      </c>
      <c r="L148" s="205">
        <f>'HORA CERTA'!L32</f>
        <v>0.92</v>
      </c>
      <c r="M148" s="317">
        <f>'HORA CERTA'!M32</f>
        <v>44</v>
      </c>
      <c r="N148" s="205">
        <f>'HORA CERTA'!N32</f>
        <v>0.88</v>
      </c>
      <c r="O148" s="317">
        <f>'HORA CERTA'!O32</f>
        <v>43</v>
      </c>
      <c r="P148" s="205">
        <f>'HORA CERTA'!P32</f>
        <v>0.86</v>
      </c>
      <c r="Q148" s="315">
        <f>'HORA CERTA'!Q32</f>
        <v>133</v>
      </c>
      <c r="R148" s="207">
        <f>'HORA CERTA'!R32</f>
        <v>0.88666666666666671</v>
      </c>
      <c r="S148" s="317">
        <f>'HORA CERTA'!S32</f>
        <v>0</v>
      </c>
      <c r="T148" s="196">
        <f>'HORA CERTA'!T32</f>
        <v>0</v>
      </c>
      <c r="U148" s="317">
        <f>'HORA CERTA'!U32</f>
        <v>0</v>
      </c>
      <c r="V148" s="196">
        <f>'HORA CERTA'!V32</f>
        <v>0</v>
      </c>
      <c r="W148" s="317">
        <f>'HORA CERTA'!W32</f>
        <v>0</v>
      </c>
      <c r="X148" s="205">
        <f>'HORA CERTA'!X32</f>
        <v>0</v>
      </c>
      <c r="Y148" s="315">
        <f>'HORA CERTA'!Y32</f>
        <v>0</v>
      </c>
      <c r="Z148" s="207">
        <f>'HORA CERTA'!Z32</f>
        <v>0</v>
      </c>
      <c r="AA148" s="317">
        <f>'HORA CERTA'!AA32</f>
        <v>0</v>
      </c>
      <c r="AB148" s="205">
        <f>'HORA CERTA'!AB32</f>
        <v>0</v>
      </c>
      <c r="AC148" s="317">
        <f>'HORA CERTA'!AC32</f>
        <v>0</v>
      </c>
      <c r="AD148" s="205">
        <f>'HORA CERTA'!AD32</f>
        <v>0</v>
      </c>
      <c r="AE148" s="317">
        <f>'HORA CERTA'!AE32</f>
        <v>0</v>
      </c>
      <c r="AF148" s="205">
        <f>'HORA CERTA'!AF32</f>
        <v>0</v>
      </c>
      <c r="AG148" s="315">
        <f>'HORA CERTA'!AG32</f>
        <v>0</v>
      </c>
      <c r="AH148" s="207">
        <f>'HORA CERTA'!AH32</f>
        <v>0</v>
      </c>
      <c r="AI148" s="542"/>
      <c r="AJ148" s="542"/>
    </row>
    <row r="149" spans="1:36" customFormat="1" x14ac:dyDescent="0.25">
      <c r="A149" s="193" t="str">
        <f>'HORA CERTA'!A33</f>
        <v>Mapa</v>
      </c>
      <c r="B149" s="209">
        <f>'HORA CERTA'!B33</f>
        <v>30</v>
      </c>
      <c r="C149" s="537">
        <f>'HORA CERTA'!C33</f>
        <v>24</v>
      </c>
      <c r="D149" s="196">
        <f>'HORA CERTA'!D33</f>
        <v>0.8</v>
      </c>
      <c r="E149" s="537">
        <f>'HORA CERTA'!E33</f>
        <v>21</v>
      </c>
      <c r="F149" s="196">
        <f>'HORA CERTA'!F33</f>
        <v>0.7</v>
      </c>
      <c r="G149" s="537">
        <f>'HORA CERTA'!G33</f>
        <v>21</v>
      </c>
      <c r="H149" s="196">
        <f>'HORA CERTA'!H33</f>
        <v>0.7</v>
      </c>
      <c r="I149" s="315">
        <f>'HORA CERTA'!I33</f>
        <v>66</v>
      </c>
      <c r="J149" s="207">
        <f>'HORA CERTA'!J33</f>
        <v>0.73333333333333328</v>
      </c>
      <c r="K149" s="537">
        <f>'HORA CERTA'!K33</f>
        <v>24</v>
      </c>
      <c r="L149" s="196">
        <f>'HORA CERTA'!L33</f>
        <v>0.8</v>
      </c>
      <c r="M149" s="537">
        <f>'HORA CERTA'!M33</f>
        <v>24</v>
      </c>
      <c r="N149" s="196">
        <f>'HORA CERTA'!N33</f>
        <v>0.8</v>
      </c>
      <c r="O149" s="537">
        <f>'HORA CERTA'!O33</f>
        <v>19</v>
      </c>
      <c r="P149" s="196">
        <f>'HORA CERTA'!P33</f>
        <v>0.6333333333333333</v>
      </c>
      <c r="Q149" s="315">
        <f>'HORA CERTA'!Q33</f>
        <v>67</v>
      </c>
      <c r="R149" s="207">
        <f>'HORA CERTA'!R33</f>
        <v>0.74444444444444446</v>
      </c>
      <c r="S149" s="537">
        <f>'HORA CERTA'!S33</f>
        <v>0</v>
      </c>
      <c r="T149" s="196">
        <f>'HORA CERTA'!T33</f>
        <v>0</v>
      </c>
      <c r="U149" s="537">
        <f>'HORA CERTA'!U33</f>
        <v>0</v>
      </c>
      <c r="V149" s="196">
        <f>'HORA CERTA'!V33</f>
        <v>0</v>
      </c>
      <c r="W149" s="537">
        <f>'HORA CERTA'!W33</f>
        <v>0</v>
      </c>
      <c r="X149" s="196">
        <f>'HORA CERTA'!X33</f>
        <v>0</v>
      </c>
      <c r="Y149" s="315">
        <f>'HORA CERTA'!Y33</f>
        <v>0</v>
      </c>
      <c r="Z149" s="207">
        <f>'HORA CERTA'!Z33</f>
        <v>0</v>
      </c>
      <c r="AA149" s="537">
        <f>'HORA CERTA'!AA33</f>
        <v>0</v>
      </c>
      <c r="AB149" s="196">
        <f>'HORA CERTA'!AB33</f>
        <v>0</v>
      </c>
      <c r="AC149" s="537">
        <f>'HORA CERTA'!AC33</f>
        <v>0</v>
      </c>
      <c r="AD149" s="196">
        <f>'HORA CERTA'!AD33</f>
        <v>0</v>
      </c>
      <c r="AE149" s="537">
        <f>'HORA CERTA'!AE33</f>
        <v>0</v>
      </c>
      <c r="AF149" s="196">
        <f>'HORA CERTA'!AF33</f>
        <v>0</v>
      </c>
      <c r="AG149" s="315">
        <f>'HORA CERTA'!AG33</f>
        <v>0</v>
      </c>
      <c r="AH149" s="207">
        <f>'HORA CERTA'!AH33</f>
        <v>0</v>
      </c>
      <c r="AI149" s="542"/>
      <c r="AJ149" s="542"/>
    </row>
    <row r="150" spans="1:36" customFormat="1" x14ac:dyDescent="0.25">
      <c r="A150" s="193" t="str">
        <f>'HORA CERTA'!A34</f>
        <v>Teste Ergométrico</v>
      </c>
      <c r="B150" s="209">
        <f>'HORA CERTA'!B34</f>
        <v>40</v>
      </c>
      <c r="C150" s="537">
        <f>'HORA CERTA'!C34</f>
        <v>53</v>
      </c>
      <c r="D150" s="196">
        <f>'HORA CERTA'!D34</f>
        <v>1.325</v>
      </c>
      <c r="E150" s="537">
        <f>'HORA CERTA'!E34</f>
        <v>47</v>
      </c>
      <c r="F150" s="196">
        <f>'HORA CERTA'!F34</f>
        <v>1.175</v>
      </c>
      <c r="G150" s="537">
        <f>'HORA CERTA'!G34</f>
        <v>40</v>
      </c>
      <c r="H150" s="196">
        <f>'HORA CERTA'!H34</f>
        <v>1</v>
      </c>
      <c r="I150" s="315">
        <f>'HORA CERTA'!I34</f>
        <v>140</v>
      </c>
      <c r="J150" s="207">
        <f>'HORA CERTA'!J34</f>
        <v>1.1666666666666667</v>
      </c>
      <c r="K150" s="537">
        <f>'HORA CERTA'!K34</f>
        <v>53</v>
      </c>
      <c r="L150" s="196">
        <f>'HORA CERTA'!L34</f>
        <v>1.325</v>
      </c>
      <c r="M150" s="537">
        <f>'HORA CERTA'!M34</f>
        <v>52</v>
      </c>
      <c r="N150" s="196">
        <f>'HORA CERTA'!N34</f>
        <v>1.3</v>
      </c>
      <c r="O150" s="537">
        <f>'HORA CERTA'!O34</f>
        <v>46</v>
      </c>
      <c r="P150" s="196">
        <f>'HORA CERTA'!P34</f>
        <v>1.1499999999999999</v>
      </c>
      <c r="Q150" s="315">
        <f>'HORA CERTA'!Q34</f>
        <v>151</v>
      </c>
      <c r="R150" s="207">
        <f>'HORA CERTA'!R34</f>
        <v>1.2583333333333333</v>
      </c>
      <c r="S150" s="537">
        <f>'HORA CERTA'!S34</f>
        <v>0</v>
      </c>
      <c r="T150" s="196">
        <f>'HORA CERTA'!T34</f>
        <v>0</v>
      </c>
      <c r="U150" s="537">
        <f>'HORA CERTA'!U34</f>
        <v>0</v>
      </c>
      <c r="V150" s="196">
        <f>'HORA CERTA'!V34</f>
        <v>0</v>
      </c>
      <c r="W150" s="537">
        <f>'HORA CERTA'!W34</f>
        <v>0</v>
      </c>
      <c r="X150" s="196">
        <f>'HORA CERTA'!X34</f>
        <v>0</v>
      </c>
      <c r="Y150" s="315">
        <f>'HORA CERTA'!Y34</f>
        <v>0</v>
      </c>
      <c r="Z150" s="207">
        <f>'HORA CERTA'!Z34</f>
        <v>0</v>
      </c>
      <c r="AA150" s="537">
        <f>'HORA CERTA'!AA34</f>
        <v>0</v>
      </c>
      <c r="AB150" s="196">
        <f>'HORA CERTA'!AB34</f>
        <v>0</v>
      </c>
      <c r="AC150" s="537">
        <f>'HORA CERTA'!AC34</f>
        <v>0</v>
      </c>
      <c r="AD150" s="196">
        <f>'HORA CERTA'!AD34</f>
        <v>0</v>
      </c>
      <c r="AE150" s="537">
        <f>'HORA CERTA'!AE34</f>
        <v>0</v>
      </c>
      <c r="AF150" s="196">
        <f>'HORA CERTA'!AF34</f>
        <v>0</v>
      </c>
      <c r="AG150" s="315">
        <f>'HORA CERTA'!AG34</f>
        <v>0</v>
      </c>
      <c r="AH150" s="207">
        <f>'HORA CERTA'!AH34</f>
        <v>0</v>
      </c>
      <c r="AI150" s="542"/>
      <c r="AJ150" s="542"/>
    </row>
    <row r="151" spans="1:36" customFormat="1" x14ac:dyDescent="0.25">
      <c r="A151" s="200" t="str">
        <f>'HORA CERTA'!A35</f>
        <v>Colonoscopia/ Endoscopia Digestiva Alta</v>
      </c>
      <c r="B151" s="214">
        <f>'HORA CERTA'!B35</f>
        <v>250</v>
      </c>
      <c r="C151" s="317">
        <f>'HORA CERTA'!C35</f>
        <v>271</v>
      </c>
      <c r="D151" s="196">
        <f>'HORA CERTA'!D35</f>
        <v>1.0840000000000001</v>
      </c>
      <c r="E151" s="317">
        <f>'HORA CERTA'!E35</f>
        <v>270</v>
      </c>
      <c r="F151" s="196">
        <f>'HORA CERTA'!F35</f>
        <v>1.08</v>
      </c>
      <c r="G151" s="317">
        <f>'HORA CERTA'!G35</f>
        <v>258</v>
      </c>
      <c r="H151" s="196">
        <f>'HORA CERTA'!H35</f>
        <v>1.032</v>
      </c>
      <c r="I151" s="315">
        <f>'HORA CERTA'!I35</f>
        <v>799</v>
      </c>
      <c r="J151" s="207">
        <f>'HORA CERTA'!J35</f>
        <v>1.0653333333333332</v>
      </c>
      <c r="K151" s="317">
        <f>'HORA CERTA'!K35</f>
        <v>215</v>
      </c>
      <c r="L151" s="196">
        <f>'HORA CERTA'!L35</f>
        <v>0.86</v>
      </c>
      <c r="M151" s="317">
        <f>'HORA CERTA'!M35</f>
        <v>259</v>
      </c>
      <c r="N151" s="196">
        <f>'HORA CERTA'!N35</f>
        <v>1.036</v>
      </c>
      <c r="O151" s="317">
        <f>'HORA CERTA'!O35</f>
        <v>212</v>
      </c>
      <c r="P151" s="196">
        <f>'HORA CERTA'!P35</f>
        <v>0.84799999999999998</v>
      </c>
      <c r="Q151" s="315">
        <f>'HORA CERTA'!Q35</f>
        <v>686</v>
      </c>
      <c r="R151" s="207">
        <f>'HORA CERTA'!R35</f>
        <v>0.91466666666666663</v>
      </c>
      <c r="S151" s="317">
        <f>'HORA CERTA'!S35</f>
        <v>0</v>
      </c>
      <c r="T151" s="196">
        <f>'HORA CERTA'!T35</f>
        <v>0</v>
      </c>
      <c r="U151" s="317">
        <f>'HORA CERTA'!U35</f>
        <v>0</v>
      </c>
      <c r="V151" s="196">
        <f>'HORA CERTA'!V35</f>
        <v>0</v>
      </c>
      <c r="W151" s="317">
        <f>'HORA CERTA'!W35</f>
        <v>0</v>
      </c>
      <c r="X151" s="196">
        <f>'HORA CERTA'!X35</f>
        <v>0</v>
      </c>
      <c r="Y151" s="315">
        <f>'HORA CERTA'!Y35</f>
        <v>0</v>
      </c>
      <c r="Z151" s="207">
        <f>'HORA CERTA'!Z35</f>
        <v>0</v>
      </c>
      <c r="AA151" s="317">
        <f>'HORA CERTA'!AA35</f>
        <v>0</v>
      </c>
      <c r="AB151" s="196">
        <f>'HORA CERTA'!AB35</f>
        <v>0</v>
      </c>
      <c r="AC151" s="317">
        <f>'HORA CERTA'!AC35</f>
        <v>0</v>
      </c>
      <c r="AD151" s="196">
        <f>'HORA CERTA'!AD35</f>
        <v>0</v>
      </c>
      <c r="AE151" s="317">
        <f>'HORA CERTA'!AE35</f>
        <v>0</v>
      </c>
      <c r="AF151" s="196">
        <f>'HORA CERTA'!AF35</f>
        <v>0</v>
      </c>
      <c r="AG151" s="315">
        <f>'HORA CERTA'!AG35</f>
        <v>0</v>
      </c>
      <c r="AH151" s="207">
        <f>'HORA CERTA'!AH35</f>
        <v>0</v>
      </c>
      <c r="AI151" s="542"/>
      <c r="AJ151" s="542"/>
    </row>
    <row r="152" spans="1:36" customFormat="1" x14ac:dyDescent="0.25">
      <c r="A152" s="193" t="str">
        <f>'HORA CERTA'!A36</f>
        <v>Avaliação Urodinâmica Completa</v>
      </c>
      <c r="B152" s="209">
        <f>'HORA CERTA'!B36</f>
        <v>40</v>
      </c>
      <c r="C152" s="537">
        <f>'HORA CERTA'!C36</f>
        <v>16</v>
      </c>
      <c r="D152" s="205">
        <f>'HORA CERTA'!D36</f>
        <v>0.4</v>
      </c>
      <c r="E152" s="537">
        <f>'HORA CERTA'!E36</f>
        <v>21</v>
      </c>
      <c r="F152" s="205">
        <f>'HORA CERTA'!F36</f>
        <v>0.52500000000000002</v>
      </c>
      <c r="G152" s="537">
        <f>'HORA CERTA'!G36</f>
        <v>12</v>
      </c>
      <c r="H152" s="205">
        <f>'HORA CERTA'!H36</f>
        <v>0.3</v>
      </c>
      <c r="I152" s="315">
        <f>'HORA CERTA'!I36</f>
        <v>49</v>
      </c>
      <c r="J152" s="207">
        <f>'HORA CERTA'!J36</f>
        <v>0.40833333333333333</v>
      </c>
      <c r="K152" s="537">
        <f>'HORA CERTA'!K36</f>
        <v>24</v>
      </c>
      <c r="L152" s="205">
        <f>'HORA CERTA'!L36</f>
        <v>0.6</v>
      </c>
      <c r="M152" s="537">
        <f>'HORA CERTA'!M36</f>
        <v>5</v>
      </c>
      <c r="N152" s="205">
        <f>'HORA CERTA'!N36</f>
        <v>0.125</v>
      </c>
      <c r="O152" s="537">
        <f>'HORA CERTA'!O36</f>
        <v>28</v>
      </c>
      <c r="P152" s="205">
        <f>'HORA CERTA'!P36</f>
        <v>0.7</v>
      </c>
      <c r="Q152" s="315">
        <f>'HORA CERTA'!Q36</f>
        <v>57</v>
      </c>
      <c r="R152" s="207">
        <f>'HORA CERTA'!R36</f>
        <v>0.47499999999999998</v>
      </c>
      <c r="S152" s="537">
        <f>'HORA CERTA'!S36</f>
        <v>0</v>
      </c>
      <c r="T152" s="205">
        <f>'HORA CERTA'!T36</f>
        <v>0</v>
      </c>
      <c r="U152" s="537">
        <f>'HORA CERTA'!U36</f>
        <v>0</v>
      </c>
      <c r="V152" s="205">
        <f>'HORA CERTA'!V36</f>
        <v>0</v>
      </c>
      <c r="W152" s="537">
        <f>'HORA CERTA'!W36</f>
        <v>0</v>
      </c>
      <c r="X152" s="205">
        <f>'HORA CERTA'!X36</f>
        <v>0</v>
      </c>
      <c r="Y152" s="315">
        <f>'HORA CERTA'!Y36</f>
        <v>0</v>
      </c>
      <c r="Z152" s="207">
        <f>'HORA CERTA'!Z36</f>
        <v>0</v>
      </c>
      <c r="AA152" s="537">
        <f>'HORA CERTA'!AA36</f>
        <v>0</v>
      </c>
      <c r="AB152" s="205">
        <f>'HORA CERTA'!AB36</f>
        <v>0</v>
      </c>
      <c r="AC152" s="537">
        <f>'HORA CERTA'!AC36</f>
        <v>0</v>
      </c>
      <c r="AD152" s="205">
        <f>'HORA CERTA'!AD36</f>
        <v>0</v>
      </c>
      <c r="AE152" s="537">
        <f>'HORA CERTA'!AE36</f>
        <v>0</v>
      </c>
      <c r="AF152" s="205">
        <f>'HORA CERTA'!AF36</f>
        <v>0</v>
      </c>
      <c r="AG152" s="315">
        <f>'HORA CERTA'!AG36</f>
        <v>0</v>
      </c>
      <c r="AH152" s="207">
        <f>'HORA CERTA'!AH36</f>
        <v>0</v>
      </c>
      <c r="AI152" s="542"/>
      <c r="AJ152" s="542"/>
    </row>
    <row r="153" spans="1:36" customFormat="1" x14ac:dyDescent="0.25">
      <c r="A153" s="193" t="str">
        <f>'HORA CERTA'!A37</f>
        <v>Nasofibroscopia</v>
      </c>
      <c r="B153" s="209">
        <f>'HORA CERTA'!B37</f>
        <v>40</v>
      </c>
      <c r="C153" s="537">
        <f>'HORA CERTA'!C37</f>
        <v>30</v>
      </c>
      <c r="D153" s="205">
        <f>'HORA CERTA'!D37</f>
        <v>0.75</v>
      </c>
      <c r="E153" s="537">
        <f>'HORA CERTA'!E37</f>
        <v>40</v>
      </c>
      <c r="F153" s="205">
        <f>'HORA CERTA'!F37</f>
        <v>1</v>
      </c>
      <c r="G153" s="537">
        <f>'HORA CERTA'!G37</f>
        <v>38</v>
      </c>
      <c r="H153" s="205">
        <f>'HORA CERTA'!H37</f>
        <v>0.95</v>
      </c>
      <c r="I153" s="315">
        <f>'HORA CERTA'!I37</f>
        <v>108</v>
      </c>
      <c r="J153" s="207">
        <f>'HORA CERTA'!J37</f>
        <v>0.9</v>
      </c>
      <c r="K153" s="537">
        <f>'HORA CERTA'!K37</f>
        <v>49</v>
      </c>
      <c r="L153" s="205">
        <f>'HORA CERTA'!L37</f>
        <v>1.2250000000000001</v>
      </c>
      <c r="M153" s="537">
        <f>'HORA CERTA'!M37</f>
        <v>42</v>
      </c>
      <c r="N153" s="205">
        <f>'HORA CERTA'!N37</f>
        <v>1.05</v>
      </c>
      <c r="O153" s="537">
        <f>'HORA CERTA'!O37</f>
        <v>42</v>
      </c>
      <c r="P153" s="205">
        <f>'HORA CERTA'!P37</f>
        <v>1.05</v>
      </c>
      <c r="Q153" s="315">
        <f>'HORA CERTA'!Q37</f>
        <v>133</v>
      </c>
      <c r="R153" s="207">
        <f>'HORA CERTA'!R37</f>
        <v>1.1083333333333334</v>
      </c>
      <c r="S153" s="537">
        <f>'HORA CERTA'!S37</f>
        <v>0</v>
      </c>
      <c r="T153" s="205">
        <f>'HORA CERTA'!T37</f>
        <v>0</v>
      </c>
      <c r="U153" s="537">
        <f>'HORA CERTA'!U37</f>
        <v>0</v>
      </c>
      <c r="V153" s="205">
        <f>'HORA CERTA'!V37</f>
        <v>0</v>
      </c>
      <c r="W153" s="537">
        <f>'HORA CERTA'!W37</f>
        <v>0</v>
      </c>
      <c r="X153" s="205">
        <f>'HORA CERTA'!X37</f>
        <v>0</v>
      </c>
      <c r="Y153" s="315">
        <f>'HORA CERTA'!Y37</f>
        <v>0</v>
      </c>
      <c r="Z153" s="207">
        <f>'HORA CERTA'!Z37</f>
        <v>0</v>
      </c>
      <c r="AA153" s="537">
        <f>'HORA CERTA'!AA37</f>
        <v>0</v>
      </c>
      <c r="AB153" s="205">
        <f>'HORA CERTA'!AB37</f>
        <v>0</v>
      </c>
      <c r="AC153" s="537">
        <f>'HORA CERTA'!AC37</f>
        <v>0</v>
      </c>
      <c r="AD153" s="205">
        <f>'HORA CERTA'!AD37</f>
        <v>0</v>
      </c>
      <c r="AE153" s="537">
        <f>'HORA CERTA'!AE37</f>
        <v>0</v>
      </c>
      <c r="AF153" s="205">
        <f>'HORA CERTA'!AF37</f>
        <v>0</v>
      </c>
      <c r="AG153" s="315">
        <f>'HORA CERTA'!AG37</f>
        <v>0</v>
      </c>
      <c r="AH153" s="207">
        <f>'HORA CERTA'!AH37</f>
        <v>0</v>
      </c>
      <c r="AI153" s="542"/>
      <c r="AJ153" s="542"/>
    </row>
    <row r="154" spans="1:36" customFormat="1" x14ac:dyDescent="0.25">
      <c r="A154" s="193" t="str">
        <f>'HORA CERTA'!A38</f>
        <v>Ultrassom Geral</v>
      </c>
      <c r="B154" s="209">
        <f>'HORA CERTA'!B38</f>
        <v>900</v>
      </c>
      <c r="C154" s="537">
        <f>'HORA CERTA'!C38</f>
        <v>940</v>
      </c>
      <c r="D154" s="205">
        <f>'HORA CERTA'!D38</f>
        <v>1.0444444444444445</v>
      </c>
      <c r="E154" s="537">
        <f>'HORA CERTA'!E38</f>
        <v>983</v>
      </c>
      <c r="F154" s="205">
        <f>'HORA CERTA'!F38</f>
        <v>1.0922222222222222</v>
      </c>
      <c r="G154" s="537">
        <f>'HORA CERTA'!G38</f>
        <v>897</v>
      </c>
      <c r="H154" s="205">
        <f>'HORA CERTA'!H38</f>
        <v>0.9966666666666667</v>
      </c>
      <c r="I154" s="315">
        <f>'HORA CERTA'!I38</f>
        <v>2820</v>
      </c>
      <c r="J154" s="207">
        <f>'HORA CERTA'!J38</f>
        <v>1.0444444444444445</v>
      </c>
      <c r="K154" s="537">
        <f>'HORA CERTA'!K38</f>
        <v>932</v>
      </c>
      <c r="L154" s="205">
        <f>'HORA CERTA'!L38</f>
        <v>1.0355555555555556</v>
      </c>
      <c r="M154" s="537">
        <f>'HORA CERTA'!M38</f>
        <v>112</v>
      </c>
      <c r="N154" s="205">
        <f>'HORA CERTA'!N38</f>
        <v>0.12444444444444444</v>
      </c>
      <c r="O154" s="537">
        <f>'HORA CERTA'!O38</f>
        <v>853</v>
      </c>
      <c r="P154" s="205">
        <f>'HORA CERTA'!P38</f>
        <v>0.94777777777777783</v>
      </c>
      <c r="Q154" s="315">
        <f>'HORA CERTA'!Q38</f>
        <v>1897</v>
      </c>
      <c r="R154" s="207">
        <f>'HORA CERTA'!R38</f>
        <v>0.70259259259259255</v>
      </c>
      <c r="S154" s="537">
        <f>'HORA CERTA'!S38</f>
        <v>0</v>
      </c>
      <c r="T154" s="205">
        <f>'HORA CERTA'!T38</f>
        <v>0</v>
      </c>
      <c r="U154" s="537">
        <f>'HORA CERTA'!U38</f>
        <v>0</v>
      </c>
      <c r="V154" s="205">
        <f>'HORA CERTA'!V38</f>
        <v>0</v>
      </c>
      <c r="W154" s="537">
        <f>'HORA CERTA'!W38</f>
        <v>0</v>
      </c>
      <c r="X154" s="205">
        <f>'HORA CERTA'!X38</f>
        <v>0</v>
      </c>
      <c r="Y154" s="315">
        <f>'HORA CERTA'!Y38</f>
        <v>0</v>
      </c>
      <c r="Z154" s="207">
        <f>'HORA CERTA'!Z38</f>
        <v>0</v>
      </c>
      <c r="AA154" s="537">
        <f>'HORA CERTA'!AA38</f>
        <v>0</v>
      </c>
      <c r="AB154" s="205">
        <f>'HORA CERTA'!AB38</f>
        <v>0</v>
      </c>
      <c r="AC154" s="537">
        <f>'HORA CERTA'!AC38</f>
        <v>0</v>
      </c>
      <c r="AD154" s="205">
        <f>'HORA CERTA'!AD38</f>
        <v>0</v>
      </c>
      <c r="AE154" s="537">
        <f>'HORA CERTA'!AE38</f>
        <v>0</v>
      </c>
      <c r="AF154" s="205">
        <f>'HORA CERTA'!AF38</f>
        <v>0</v>
      </c>
      <c r="AG154" s="315">
        <f>'HORA CERTA'!AG38</f>
        <v>0</v>
      </c>
      <c r="AH154" s="207">
        <f>'HORA CERTA'!AH38</f>
        <v>0</v>
      </c>
      <c r="AI154" s="542"/>
      <c r="AJ154" s="542"/>
    </row>
    <row r="155" spans="1:36" customFormat="1" ht="15.75" thickBot="1" x14ac:dyDescent="0.3">
      <c r="A155" s="200" t="str">
        <f>'HORA CERTA'!A39</f>
        <v>US Doppler Vascular</v>
      </c>
      <c r="B155" s="214">
        <f>'HORA CERTA'!B39</f>
        <v>120</v>
      </c>
      <c r="C155" s="317">
        <f>'HORA CERTA'!C39</f>
        <v>136</v>
      </c>
      <c r="D155" s="205">
        <f>'HORA CERTA'!D39</f>
        <v>1.1333333333333333</v>
      </c>
      <c r="E155" s="317">
        <f>'HORA CERTA'!E39</f>
        <v>120</v>
      </c>
      <c r="F155" s="205">
        <f>'HORA CERTA'!F39</f>
        <v>1</v>
      </c>
      <c r="G155" s="317">
        <f>'HORA CERTA'!G39</f>
        <v>128</v>
      </c>
      <c r="H155" s="205">
        <f>'HORA CERTA'!H39</f>
        <v>1.0666666666666667</v>
      </c>
      <c r="I155" s="315">
        <f>'HORA CERTA'!I39</f>
        <v>384</v>
      </c>
      <c r="J155" s="207">
        <f>'HORA CERTA'!J39</f>
        <v>1.0666666666666667</v>
      </c>
      <c r="K155" s="317">
        <f>'HORA CERTA'!K39</f>
        <v>142</v>
      </c>
      <c r="L155" s="205">
        <f>'HORA CERTA'!L39</f>
        <v>1.1833333333333333</v>
      </c>
      <c r="M155" s="317">
        <f>'HORA CERTA'!M39</f>
        <v>155</v>
      </c>
      <c r="N155" s="205">
        <f>'HORA CERTA'!N39</f>
        <v>1.2916666666666667</v>
      </c>
      <c r="O155" s="317">
        <f>'HORA CERTA'!O39</f>
        <v>150</v>
      </c>
      <c r="P155" s="205">
        <f>'HORA CERTA'!P39</f>
        <v>1.25</v>
      </c>
      <c r="Q155" s="315">
        <f>'HORA CERTA'!Q39</f>
        <v>447</v>
      </c>
      <c r="R155" s="207">
        <f>'HORA CERTA'!R39</f>
        <v>1.2416666666666667</v>
      </c>
      <c r="S155" s="317">
        <f>'HORA CERTA'!S39</f>
        <v>0</v>
      </c>
      <c r="T155" s="205">
        <f>'HORA CERTA'!T39</f>
        <v>0</v>
      </c>
      <c r="U155" s="317">
        <f>'HORA CERTA'!U39</f>
        <v>0</v>
      </c>
      <c r="V155" s="205">
        <f>'HORA CERTA'!V39</f>
        <v>0</v>
      </c>
      <c r="W155" s="317">
        <f>'HORA CERTA'!W39</f>
        <v>0</v>
      </c>
      <c r="X155" s="205">
        <f>'HORA CERTA'!X39</f>
        <v>0</v>
      </c>
      <c r="Y155" s="315">
        <f>'HORA CERTA'!Y39</f>
        <v>0</v>
      </c>
      <c r="Z155" s="207">
        <f>'HORA CERTA'!Z39</f>
        <v>0</v>
      </c>
      <c r="AA155" s="317">
        <f>'HORA CERTA'!AA39</f>
        <v>0</v>
      </c>
      <c r="AB155" s="205">
        <f>'HORA CERTA'!AB39</f>
        <v>0</v>
      </c>
      <c r="AC155" s="317">
        <f>'HORA CERTA'!AC39</f>
        <v>0</v>
      </c>
      <c r="AD155" s="205">
        <f>'HORA CERTA'!AD39</f>
        <v>0</v>
      </c>
      <c r="AE155" s="317">
        <f>'HORA CERTA'!AE39</f>
        <v>0</v>
      </c>
      <c r="AF155" s="205">
        <f>'HORA CERTA'!AF39</f>
        <v>0</v>
      </c>
      <c r="AG155" s="315">
        <f>'HORA CERTA'!AG39</f>
        <v>0</v>
      </c>
      <c r="AH155" s="207">
        <f>'HORA CERTA'!AH39</f>
        <v>0</v>
      </c>
      <c r="AI155" s="542"/>
      <c r="AJ155" s="542"/>
    </row>
    <row r="156" spans="1:36" customFormat="1" ht="15.75" thickBot="1" x14ac:dyDescent="0.3">
      <c r="A156" s="31" t="str">
        <f>'HORA CERTA'!A44</f>
        <v>SOMA</v>
      </c>
      <c r="B156" s="319">
        <f>'HORA CERTA'!B44</f>
        <v>1944</v>
      </c>
      <c r="C156" s="35">
        <f>'HORA CERTA'!C44</f>
        <v>2039</v>
      </c>
      <c r="D156" s="37">
        <f>'HORA CERTA'!D44</f>
        <v>1.0488683127572016</v>
      </c>
      <c r="E156" s="35">
        <f>'HORA CERTA'!E44</f>
        <v>1921</v>
      </c>
      <c r="F156" s="37">
        <f>'HORA CERTA'!F44</f>
        <v>0.98816872427983538</v>
      </c>
      <c r="G156" s="35">
        <f>'HORA CERTA'!G44</f>
        <v>1751</v>
      </c>
      <c r="H156" s="220">
        <f>'HORA CERTA'!H44</f>
        <v>0.90072016460905346</v>
      </c>
      <c r="I156" s="320">
        <f>'HORA CERTA'!I44</f>
        <v>5711</v>
      </c>
      <c r="J156" s="222">
        <f>'HORA CERTA'!J44</f>
        <v>0.97925240054869689</v>
      </c>
      <c r="K156" s="35">
        <f>'HORA CERTA'!K44</f>
        <v>1881</v>
      </c>
      <c r="L156" s="37">
        <f>'HORA CERTA'!L44</f>
        <v>0.96759259259259256</v>
      </c>
      <c r="M156" s="35">
        <f>'HORA CERTA'!M44</f>
        <v>1060</v>
      </c>
      <c r="N156" s="37">
        <f>'HORA CERTA'!N44</f>
        <v>0.54526748971193417</v>
      </c>
      <c r="O156" s="35">
        <f>'HORA CERTA'!O44</f>
        <v>1810</v>
      </c>
      <c r="P156" s="220">
        <f>'HORA CERTA'!P44</f>
        <v>0.93106995884773658</v>
      </c>
      <c r="Q156" s="320">
        <f>'HORA CERTA'!Q44</f>
        <v>4751</v>
      </c>
      <c r="R156" s="222">
        <f>'HORA CERTA'!R44</f>
        <v>0.81464334705075447</v>
      </c>
      <c r="S156" s="35">
        <f>'HORA CERTA'!S44</f>
        <v>0</v>
      </c>
      <c r="T156" s="37">
        <f>'HORA CERTA'!T44</f>
        <v>0</v>
      </c>
      <c r="U156" s="35">
        <f>'HORA CERTA'!U44</f>
        <v>0</v>
      </c>
      <c r="V156" s="37">
        <f>'HORA CERTA'!V44</f>
        <v>0</v>
      </c>
      <c r="W156" s="35">
        <f>'HORA CERTA'!W44</f>
        <v>0</v>
      </c>
      <c r="X156" s="220">
        <f>'HORA CERTA'!X44</f>
        <v>0</v>
      </c>
      <c r="Y156" s="320">
        <f>'HORA CERTA'!Y44</f>
        <v>0</v>
      </c>
      <c r="Z156" s="222">
        <f>'HORA CERTA'!Z44</f>
        <v>0</v>
      </c>
      <c r="AA156" s="35">
        <f>'HORA CERTA'!AA44</f>
        <v>0</v>
      </c>
      <c r="AB156" s="37">
        <f>'HORA CERTA'!AB44</f>
        <v>0</v>
      </c>
      <c r="AC156" s="35">
        <f>'HORA CERTA'!AC44</f>
        <v>0</v>
      </c>
      <c r="AD156" s="37">
        <f>'HORA CERTA'!AD44</f>
        <v>0</v>
      </c>
      <c r="AE156" s="35">
        <f>'HORA CERTA'!AE44</f>
        <v>0</v>
      </c>
      <c r="AF156" s="220">
        <f>'HORA CERTA'!AF44</f>
        <v>0</v>
      </c>
      <c r="AG156" s="320">
        <f>'HORA CERTA'!AG44</f>
        <v>0</v>
      </c>
      <c r="AH156" s="222">
        <f>'HORA CERTA'!AH44</f>
        <v>0</v>
      </c>
      <c r="AI156" s="542"/>
      <c r="AJ156" s="542"/>
    </row>
    <row r="157" spans="1:36" customFormat="1" x14ac:dyDescent="0.25">
      <c r="A157" s="542"/>
      <c r="B157" s="542"/>
      <c r="C157" s="542"/>
      <c r="D157" s="542"/>
      <c r="E157" s="542"/>
      <c r="F157" s="542"/>
      <c r="G157" s="542"/>
      <c r="H157" s="542"/>
      <c r="I157" s="542"/>
      <c r="J157" s="542"/>
      <c r="K157" s="542"/>
      <c r="L157" s="542"/>
      <c r="M157" s="542"/>
      <c r="N157" s="542"/>
      <c r="O157" s="542"/>
      <c r="P157" s="542"/>
      <c r="Q157" s="542"/>
      <c r="R157" s="542"/>
      <c r="S157" s="542"/>
      <c r="T157" s="542"/>
      <c r="U157" s="542"/>
      <c r="V157" s="542"/>
      <c r="W157" s="542"/>
      <c r="X157" s="542"/>
      <c r="Y157" s="542"/>
      <c r="Z157" s="542"/>
      <c r="AA157" s="542"/>
      <c r="AB157" s="542"/>
      <c r="AC157" s="542"/>
      <c r="AD157" s="542"/>
      <c r="AE157" s="542"/>
      <c r="AF157" s="542"/>
      <c r="AG157" s="542"/>
      <c r="AH157" s="542"/>
      <c r="AI157" s="542"/>
      <c r="AJ157" s="542"/>
    </row>
    <row r="158" spans="1:36" ht="15.75" thickBot="1" x14ac:dyDescent="0.3"/>
    <row r="159" spans="1:36" ht="30.75" thickBot="1" x14ac:dyDescent="0.3">
      <c r="A159" s="555" t="s">
        <v>284</v>
      </c>
      <c r="B159" s="556" t="s">
        <v>285</v>
      </c>
      <c r="C159" s="356" t="str">
        <f>C140</f>
        <v>JAN</v>
      </c>
      <c r="D159" s="357" t="s">
        <v>1</v>
      </c>
      <c r="E159" s="358" t="str">
        <f>E140</f>
        <v>FEV</v>
      </c>
      <c r="F159" s="359" t="s">
        <v>1</v>
      </c>
      <c r="G159" s="356" t="str">
        <f>G140</f>
        <v>MAR</v>
      </c>
      <c r="H159" s="357" t="s">
        <v>1</v>
      </c>
      <c r="I159" s="358" t="str">
        <f>I140</f>
        <v>Trimestre</v>
      </c>
      <c r="J159" s="357" t="s">
        <v>1</v>
      </c>
      <c r="K159" s="358" t="str">
        <f>K140</f>
        <v>ABR</v>
      </c>
      <c r="L159" s="359" t="s">
        <v>1</v>
      </c>
      <c r="M159" s="358" t="str">
        <f>M140</f>
        <v>MAI</v>
      </c>
      <c r="N159" s="359" t="s">
        <v>1</v>
      </c>
      <c r="O159" s="356" t="str">
        <f>O140</f>
        <v>JUN</v>
      </c>
      <c r="P159" s="357" t="s">
        <v>1</v>
      </c>
      <c r="Q159" s="358" t="str">
        <f>Q140</f>
        <v>Trimestre</v>
      </c>
      <c r="R159" s="357" t="s">
        <v>1</v>
      </c>
      <c r="S159" s="358" t="str">
        <f>S140</f>
        <v>JUL</v>
      </c>
      <c r="T159" s="359" t="s">
        <v>1</v>
      </c>
      <c r="U159" s="358" t="str">
        <f>U140</f>
        <v>AGO</v>
      </c>
      <c r="V159" s="359" t="s">
        <v>1</v>
      </c>
      <c r="W159" s="358" t="str">
        <f>W140</f>
        <v>SET</v>
      </c>
      <c r="X159" s="359" t="s">
        <v>1</v>
      </c>
      <c r="Y159" s="358" t="str">
        <f>Y140</f>
        <v>Trimestre</v>
      </c>
      <c r="Z159" s="359" t="s">
        <v>1</v>
      </c>
      <c r="AA159" s="358" t="str">
        <f>AA140</f>
        <v>OUT</v>
      </c>
      <c r="AB159" s="359" t="s">
        <v>1</v>
      </c>
      <c r="AC159" s="358" t="str">
        <f>AC140</f>
        <v>NOV</v>
      </c>
      <c r="AD159" s="359" t="s">
        <v>1</v>
      </c>
      <c r="AE159" s="358" t="str">
        <f>AE140</f>
        <v>DEZ</v>
      </c>
      <c r="AF159" s="359" t="s">
        <v>1</v>
      </c>
      <c r="AG159" s="358" t="str">
        <f>AG140</f>
        <v>Trimestre</v>
      </c>
      <c r="AH159" s="359" t="s">
        <v>1</v>
      </c>
      <c r="AI159" s="378" t="s">
        <v>286</v>
      </c>
      <c r="AJ159" s="360" t="s">
        <v>307</v>
      </c>
    </row>
    <row r="160" spans="1:36" ht="26.25" thickBot="1" x14ac:dyDescent="0.3">
      <c r="A160" s="557" t="s">
        <v>287</v>
      </c>
      <c r="B160" s="558">
        <f>SUM(B129:B136)</f>
        <v>2800</v>
      </c>
      <c r="C160" s="559">
        <f>SUM(C129:C136)</f>
        <v>416</v>
      </c>
      <c r="D160" s="560">
        <f>C160/$B160</f>
        <v>0.14857142857142858</v>
      </c>
      <c r="E160" s="559">
        <f>SUM(E129:E136)</f>
        <v>0</v>
      </c>
      <c r="F160" s="561">
        <f>E160/$B160</f>
        <v>0</v>
      </c>
      <c r="G160" s="559">
        <f>SUM(G129:G136)</f>
        <v>0</v>
      </c>
      <c r="H160" s="562">
        <f>G160/$B160</f>
        <v>0</v>
      </c>
      <c r="I160" s="563">
        <f>SUM(I129:I136)</f>
        <v>416</v>
      </c>
      <c r="J160" s="562">
        <f>I160/$B160</f>
        <v>0.14857142857142858</v>
      </c>
      <c r="K160" s="563">
        <f>SUM(K129:K136)</f>
        <v>0</v>
      </c>
      <c r="L160" s="561">
        <f>K160/$B160</f>
        <v>0</v>
      </c>
      <c r="M160" s="563">
        <f>SUM(M129:M136)</f>
        <v>0</v>
      </c>
      <c r="N160" s="561">
        <f>M160/$B160</f>
        <v>0</v>
      </c>
      <c r="O160" s="563">
        <f>SUM(O129:O136)</f>
        <v>0</v>
      </c>
      <c r="P160" s="562">
        <f>O160/$B160</f>
        <v>0</v>
      </c>
      <c r="Q160" s="563">
        <f t="shared" ref="Q160:Q165" si="15">SUM(Q129:Q136)</f>
        <v>0</v>
      </c>
      <c r="R160" s="561">
        <f>Q160/$B160</f>
        <v>0</v>
      </c>
      <c r="S160" s="564">
        <f t="shared" ref="S160:S165" si="16">SUM(S129:S136)</f>
        <v>0</v>
      </c>
      <c r="T160" s="565">
        <f>S160/$B160</f>
        <v>0</v>
      </c>
      <c r="U160" s="564">
        <f t="shared" ref="U160:U165" si="17">SUM(U129:U136)</f>
        <v>0</v>
      </c>
      <c r="V160" s="560">
        <f>U160/$B160</f>
        <v>0</v>
      </c>
      <c r="W160" s="564">
        <f t="shared" ref="W160:W165" si="18">SUM(W129:W136)</f>
        <v>0</v>
      </c>
      <c r="X160" s="560">
        <f>W160/$B160</f>
        <v>0</v>
      </c>
      <c r="Y160" s="564">
        <f t="shared" ref="Y160:Y165" si="19">SUM(Y129:Y136)</f>
        <v>0</v>
      </c>
      <c r="Z160" s="560">
        <f>Y160/$B160</f>
        <v>0</v>
      </c>
      <c r="AA160" s="564">
        <f t="shared" ref="AA160:AA165" si="20">SUM(AA129:AA136)</f>
        <v>0</v>
      </c>
      <c r="AB160" s="560">
        <f>AA160/$B160</f>
        <v>0</v>
      </c>
      <c r="AC160" s="564">
        <f t="shared" ref="AC160:AC165" si="21">SUM(AC129:AC136)</f>
        <v>0</v>
      </c>
      <c r="AD160" s="560">
        <f>AC160/$B160</f>
        <v>0</v>
      </c>
      <c r="AE160" s="564">
        <f t="shared" ref="AE160:AE165" si="22">SUM(AE129:AE136)</f>
        <v>0</v>
      </c>
      <c r="AF160" s="560">
        <f>AE160/$B160</f>
        <v>0</v>
      </c>
      <c r="AG160" s="564">
        <f t="shared" ref="AG160:AG165" si="23">SUM(AG129:AG136)</f>
        <v>0</v>
      </c>
      <c r="AH160" s="560">
        <f>AG160/$B160</f>
        <v>0</v>
      </c>
      <c r="AI160" s="566">
        <f>SUM(I160,Q160,Y160,AG160)</f>
        <v>416</v>
      </c>
      <c r="AJ160" s="567">
        <f t="shared" ref="AJ160:AJ166" si="24">AI160/(B160*6)</f>
        <v>2.4761904761904763E-2</v>
      </c>
    </row>
    <row r="161" spans="1:36" ht="27" customHeight="1" thickBot="1" x14ac:dyDescent="0.3">
      <c r="A161" s="557" t="s">
        <v>288</v>
      </c>
      <c r="B161" s="558">
        <f>SUM(B130:B137)</f>
        <v>5200</v>
      </c>
      <c r="C161" s="559">
        <f>'HORA CERTA'!C19</f>
        <v>110</v>
      </c>
      <c r="D161" s="561">
        <f t="shared" ref="D161:D165" si="25">C161/$B161</f>
        <v>2.1153846153846155E-2</v>
      </c>
      <c r="E161" s="559">
        <f>E141</f>
        <v>125</v>
      </c>
      <c r="F161" s="561">
        <f t="shared" ref="F161:F165" si="26">E161/$B161</f>
        <v>2.403846153846154E-2</v>
      </c>
      <c r="G161" s="559">
        <f>SUM(G130:G137)</f>
        <v>0</v>
      </c>
      <c r="H161" s="562">
        <f>G161/$B161</f>
        <v>0</v>
      </c>
      <c r="I161" s="563">
        <f>SUM(I130:I137)</f>
        <v>416</v>
      </c>
      <c r="J161" s="568">
        <f>I161/$B161</f>
        <v>0.08</v>
      </c>
      <c r="K161" s="559">
        <f>K141</f>
        <v>135</v>
      </c>
      <c r="L161" s="561">
        <f t="shared" ref="L161:L165" si="27">K161/$B161</f>
        <v>2.5961538461538463E-2</v>
      </c>
      <c r="M161" s="559">
        <f>M141</f>
        <v>146</v>
      </c>
      <c r="N161" s="561">
        <f>M161/$B161</f>
        <v>2.8076923076923076E-2</v>
      </c>
      <c r="O161" s="559">
        <f>O141</f>
        <v>131</v>
      </c>
      <c r="P161" s="562">
        <f t="shared" ref="P161:P166" si="28">O161/$B161</f>
        <v>2.5192307692307691E-2</v>
      </c>
      <c r="Q161" s="563">
        <f t="shared" si="15"/>
        <v>0</v>
      </c>
      <c r="R161" s="561">
        <f>Q161/$B161</f>
        <v>0</v>
      </c>
      <c r="S161" s="564">
        <f t="shared" si="16"/>
        <v>0</v>
      </c>
      <c r="T161" s="562">
        <f>S161/$B161</f>
        <v>0</v>
      </c>
      <c r="U161" s="564">
        <f t="shared" si="17"/>
        <v>0</v>
      </c>
      <c r="V161" s="568">
        <f>U161/$B161</f>
        <v>0</v>
      </c>
      <c r="W161" s="564">
        <f t="shared" si="18"/>
        <v>0</v>
      </c>
      <c r="X161" s="568">
        <f>W161/$B161</f>
        <v>0</v>
      </c>
      <c r="Y161" s="564">
        <f t="shared" si="19"/>
        <v>0</v>
      </c>
      <c r="Z161" s="568">
        <f>Y161/$B161</f>
        <v>0</v>
      </c>
      <c r="AA161" s="564">
        <f t="shared" si="20"/>
        <v>0</v>
      </c>
      <c r="AB161" s="568">
        <f>AA161/$B161</f>
        <v>0</v>
      </c>
      <c r="AC161" s="564">
        <f t="shared" si="21"/>
        <v>0</v>
      </c>
      <c r="AD161" s="568">
        <f>AC161/$B161</f>
        <v>0</v>
      </c>
      <c r="AE161" s="564">
        <f t="shared" si="22"/>
        <v>0</v>
      </c>
      <c r="AF161" s="568">
        <f>AE161/$B161</f>
        <v>0</v>
      </c>
      <c r="AG161" s="564">
        <f t="shared" si="23"/>
        <v>0</v>
      </c>
      <c r="AH161" s="568">
        <f>AG161/$B161</f>
        <v>0</v>
      </c>
      <c r="AI161" s="566">
        <f t="shared" ref="AI161:AI164" si="29">SUM(I161,Q161,Y161,AG161)</f>
        <v>416</v>
      </c>
      <c r="AJ161" s="567">
        <f t="shared" si="24"/>
        <v>1.3333333333333334E-2</v>
      </c>
    </row>
    <row r="162" spans="1:36" ht="26.25" thickBot="1" x14ac:dyDescent="0.3">
      <c r="A162" s="569" t="s">
        <v>289</v>
      </c>
      <c r="B162" s="558">
        <f>SUM(B131:B138)</f>
        <v>4800</v>
      </c>
      <c r="C162" s="559">
        <f>C142+E142+G142+K142+M142+O142</f>
        <v>789</v>
      </c>
      <c r="D162" s="561">
        <f t="shared" si="25"/>
        <v>0.16437499999999999</v>
      </c>
      <c r="E162" s="559">
        <f>E142+G142+I142+M142+O142+Q142</f>
        <v>1333</v>
      </c>
      <c r="F162" s="561">
        <f t="shared" si="26"/>
        <v>0.27770833333333333</v>
      </c>
      <c r="G162" s="559">
        <f>G142+I142+K142+O142+Q142+S142</f>
        <v>1197</v>
      </c>
      <c r="H162" s="570">
        <f>G162/$B162</f>
        <v>0.24937500000000001</v>
      </c>
      <c r="I162" s="563">
        <f>SUM(I131:I138)</f>
        <v>416</v>
      </c>
      <c r="J162" s="568">
        <f>I162/$B162</f>
        <v>8.666666666666667E-2</v>
      </c>
      <c r="K162" s="559">
        <f>K142+M142+O142+S142+U142+W142</f>
        <v>412</v>
      </c>
      <c r="L162" s="561">
        <f t="shared" si="27"/>
        <v>8.5833333333333331E-2</v>
      </c>
      <c r="M162" s="559">
        <f>M142+O142+Q142+U142+W142+Y142</f>
        <v>689</v>
      </c>
      <c r="N162" s="568">
        <f>M162/$B162</f>
        <v>0.14354166666666668</v>
      </c>
      <c r="O162" s="559">
        <f>O142+Q142+S142+W142+Y142+AA142</f>
        <v>543</v>
      </c>
      <c r="P162" s="570">
        <f t="shared" si="28"/>
        <v>0.113125</v>
      </c>
      <c r="Q162" s="563">
        <f t="shared" si="15"/>
        <v>0</v>
      </c>
      <c r="R162" s="568">
        <f>Q162/$B162</f>
        <v>0</v>
      </c>
      <c r="S162" s="564">
        <f t="shared" si="16"/>
        <v>0</v>
      </c>
      <c r="T162" s="570">
        <f>S162/$B162</f>
        <v>0</v>
      </c>
      <c r="U162" s="564">
        <f t="shared" si="17"/>
        <v>0</v>
      </c>
      <c r="V162" s="568">
        <f>U162/$B162</f>
        <v>0</v>
      </c>
      <c r="W162" s="564">
        <f t="shared" si="18"/>
        <v>0</v>
      </c>
      <c r="X162" s="568">
        <f>W162/$B162</f>
        <v>0</v>
      </c>
      <c r="Y162" s="564">
        <f t="shared" si="19"/>
        <v>0</v>
      </c>
      <c r="Z162" s="568">
        <f>Y162/$B162</f>
        <v>0</v>
      </c>
      <c r="AA162" s="564">
        <f t="shared" si="20"/>
        <v>0</v>
      </c>
      <c r="AB162" s="568">
        <f>AA162/$B162</f>
        <v>0</v>
      </c>
      <c r="AC162" s="564">
        <f t="shared" si="21"/>
        <v>0</v>
      </c>
      <c r="AD162" s="568">
        <f>AC162/$B162</f>
        <v>0</v>
      </c>
      <c r="AE162" s="564">
        <f t="shared" si="22"/>
        <v>0</v>
      </c>
      <c r="AF162" s="568">
        <f>AE162/$B162</f>
        <v>0</v>
      </c>
      <c r="AG162" s="564">
        <f t="shared" si="23"/>
        <v>0</v>
      </c>
      <c r="AH162" s="568">
        <f>AG162/$B162</f>
        <v>0</v>
      </c>
      <c r="AI162" s="566">
        <f t="shared" si="29"/>
        <v>416</v>
      </c>
      <c r="AJ162" s="571">
        <f t="shared" si="24"/>
        <v>1.4444444444444444E-2</v>
      </c>
    </row>
    <row r="163" spans="1:36" ht="26.25" thickBot="1" x14ac:dyDescent="0.3">
      <c r="A163" s="569" t="s">
        <v>290</v>
      </c>
      <c r="B163" s="558">
        <f>SUM(B132:B139)</f>
        <v>4500</v>
      </c>
      <c r="C163" s="559">
        <f>C9+C18+C27+C36+C43+C55+C68+C94+C103</f>
        <v>16422</v>
      </c>
      <c r="D163" s="561">
        <f t="shared" si="25"/>
        <v>3.6493333333333333</v>
      </c>
      <c r="E163" s="559">
        <f>E9+E18+E27+E36+E43+E55+E68+E94+E103</f>
        <v>16635</v>
      </c>
      <c r="F163" s="561">
        <f t="shared" si="26"/>
        <v>3.6966666666666668</v>
      </c>
      <c r="G163" s="559">
        <f>G9+G18+G27+G36+G43+G55+G68+G94+G103</f>
        <v>15412</v>
      </c>
      <c r="H163" s="568">
        <f>G163/$B163</f>
        <v>3.4248888888888889</v>
      </c>
      <c r="I163" s="559">
        <f>I9+I18+I27+I36+I43+I55+I68+I94+I103</f>
        <v>48469</v>
      </c>
      <c r="J163" s="568">
        <f>I163/$B163</f>
        <v>10.770888888888889</v>
      </c>
      <c r="K163" s="559">
        <f>K9+K18+K27+K36+K43+K55+K68+K94+K103</f>
        <v>17950</v>
      </c>
      <c r="L163" s="561">
        <f t="shared" si="27"/>
        <v>3.9888888888888889</v>
      </c>
      <c r="M163" s="559">
        <f>M9+M18+M27+M36+M43+M55+M68+M94+M103</f>
        <v>17773</v>
      </c>
      <c r="N163" s="568">
        <f>M163/$B163</f>
        <v>3.9495555555555555</v>
      </c>
      <c r="O163" s="559">
        <f>O9+O18+O27+O36+O43+O55+O68+O94+O103</f>
        <v>13997</v>
      </c>
      <c r="P163" s="570">
        <f t="shared" si="28"/>
        <v>3.1104444444444446</v>
      </c>
      <c r="Q163" s="563">
        <f t="shared" si="15"/>
        <v>0</v>
      </c>
      <c r="R163" s="568">
        <f>Q163/$B163</f>
        <v>0</v>
      </c>
      <c r="S163" s="564">
        <f t="shared" si="16"/>
        <v>0</v>
      </c>
      <c r="T163" s="570">
        <f>S163/$B163</f>
        <v>0</v>
      </c>
      <c r="U163" s="564">
        <f t="shared" si="17"/>
        <v>0</v>
      </c>
      <c r="V163" s="568">
        <f>U163/$B163</f>
        <v>0</v>
      </c>
      <c r="W163" s="564">
        <f t="shared" si="18"/>
        <v>0</v>
      </c>
      <c r="X163" s="568">
        <f>W163/$B163</f>
        <v>0</v>
      </c>
      <c r="Y163" s="564">
        <f t="shared" si="19"/>
        <v>0</v>
      </c>
      <c r="Z163" s="568">
        <f>Y163/$B163</f>
        <v>0</v>
      </c>
      <c r="AA163" s="564">
        <f t="shared" si="20"/>
        <v>0</v>
      </c>
      <c r="AB163" s="568">
        <f>AA163/$B163</f>
        <v>0</v>
      </c>
      <c r="AC163" s="564">
        <f t="shared" si="21"/>
        <v>0</v>
      </c>
      <c r="AD163" s="568">
        <f>AC163/$B163</f>
        <v>0</v>
      </c>
      <c r="AE163" s="564">
        <f t="shared" si="22"/>
        <v>0</v>
      </c>
      <c r="AF163" s="568">
        <f>AE163/$B163</f>
        <v>0</v>
      </c>
      <c r="AG163" s="564">
        <f t="shared" si="23"/>
        <v>0</v>
      </c>
      <c r="AH163" s="568">
        <f>AG163/$B163</f>
        <v>0</v>
      </c>
      <c r="AI163" s="566">
        <f t="shared" si="29"/>
        <v>48469</v>
      </c>
      <c r="AJ163" s="571">
        <f t="shared" si="24"/>
        <v>1.7951481481481482</v>
      </c>
    </row>
    <row r="164" spans="1:36" ht="26.25" thickBot="1" x14ac:dyDescent="0.3">
      <c r="A164" s="569" t="s">
        <v>291</v>
      </c>
      <c r="B164" s="558">
        <f>SUM(B133:B140)</f>
        <v>4200</v>
      </c>
      <c r="C164" s="559">
        <f>C10+C19+C28+C37+C44+C56+C69+C95+C104</f>
        <v>7290</v>
      </c>
      <c r="D164" s="561">
        <f t="shared" si="25"/>
        <v>1.7357142857142858</v>
      </c>
      <c r="E164" s="559">
        <f>E10+E19+E28+E37+E44+E56+E69+E95+E104</f>
        <v>6969</v>
      </c>
      <c r="F164" s="561">
        <f t="shared" si="26"/>
        <v>1.6592857142857143</v>
      </c>
      <c r="G164" s="559">
        <f>G10+G19+G28+G37+G44+G56+G69+G95+G104</f>
        <v>7149</v>
      </c>
      <c r="H164" s="568">
        <f t="shared" ref="H164" si="30">G164/$B164</f>
        <v>1.7021428571428572</v>
      </c>
      <c r="I164" s="559">
        <f>I10+I19+I28+I37+I44+I56+I69+I95+I104</f>
        <v>21408</v>
      </c>
      <c r="J164" s="568">
        <f t="shared" ref="J164" si="31">I164/$B164</f>
        <v>5.097142857142857</v>
      </c>
      <c r="K164" s="559">
        <f>K10+K19+K28+K37+K44+K56+K69+K95+K104</f>
        <v>7342</v>
      </c>
      <c r="L164" s="561">
        <f t="shared" si="27"/>
        <v>1.7480952380952381</v>
      </c>
      <c r="M164" s="559">
        <f>M10+M19+M28+M37+M44+M56+M69+M95+M104</f>
        <v>7199</v>
      </c>
      <c r="N164" s="568">
        <f t="shared" ref="N164" si="32">M164/$B164</f>
        <v>1.714047619047619</v>
      </c>
      <c r="O164" s="559">
        <f>O10+O19+O28+O37+O44+O56+O69+O95+O104</f>
        <v>5189</v>
      </c>
      <c r="P164" s="570">
        <f t="shared" si="28"/>
        <v>1.2354761904761904</v>
      </c>
      <c r="Q164" s="563">
        <f t="shared" si="15"/>
        <v>0</v>
      </c>
      <c r="R164" s="568">
        <f t="shared" ref="R164:R166" si="33">Q164/$B164</f>
        <v>0</v>
      </c>
      <c r="S164" s="564">
        <f t="shared" si="16"/>
        <v>0</v>
      </c>
      <c r="T164" s="570">
        <f t="shared" ref="T164:T166" si="34">S164/$B164</f>
        <v>0</v>
      </c>
      <c r="U164" s="564">
        <f t="shared" si="17"/>
        <v>0</v>
      </c>
      <c r="V164" s="568">
        <f t="shared" ref="V164:V166" si="35">U164/$B164</f>
        <v>0</v>
      </c>
      <c r="W164" s="564">
        <f t="shared" si="18"/>
        <v>0</v>
      </c>
      <c r="X164" s="568">
        <f t="shared" ref="X164:X166" si="36">W164/$B164</f>
        <v>0</v>
      </c>
      <c r="Y164" s="564">
        <f t="shared" si="19"/>
        <v>0</v>
      </c>
      <c r="Z164" s="568">
        <f t="shared" ref="Z164:Z166" si="37">Y164/$B164</f>
        <v>0</v>
      </c>
      <c r="AA164" s="564">
        <f t="shared" si="20"/>
        <v>0</v>
      </c>
      <c r="AB164" s="568">
        <f t="shared" ref="AB164:AB166" si="38">AA164/$B164</f>
        <v>0</v>
      </c>
      <c r="AC164" s="564">
        <f t="shared" si="21"/>
        <v>0</v>
      </c>
      <c r="AD164" s="568">
        <f t="shared" ref="AD164:AD166" si="39">AC164/$B164</f>
        <v>0</v>
      </c>
      <c r="AE164" s="564">
        <f t="shared" si="22"/>
        <v>0</v>
      </c>
      <c r="AF164" s="568">
        <f t="shared" ref="AF164:AF166" si="40">AE164/$B164</f>
        <v>0</v>
      </c>
      <c r="AG164" s="564">
        <f t="shared" si="23"/>
        <v>0</v>
      </c>
      <c r="AH164" s="568">
        <f t="shared" ref="AH164:AH166" si="41">AG164/$B164</f>
        <v>0</v>
      </c>
      <c r="AI164" s="566">
        <f t="shared" si="29"/>
        <v>21408</v>
      </c>
      <c r="AJ164" s="571">
        <f t="shared" si="24"/>
        <v>0.84952380952380957</v>
      </c>
    </row>
    <row r="165" spans="1:36" ht="26.25" thickBot="1" x14ac:dyDescent="0.3">
      <c r="A165" s="569" t="s">
        <v>292</v>
      </c>
      <c r="B165" s="558">
        <f>SUM(B134:B141)</f>
        <v>4028</v>
      </c>
      <c r="C165" s="559">
        <f>C11+C20+C29+C38+C45+C57+C70++C105</f>
        <v>7532</v>
      </c>
      <c r="D165" s="561">
        <f t="shared" si="25"/>
        <v>1.8699106256206555</v>
      </c>
      <c r="E165" s="559">
        <f>E11+E20+E29+E38+E45+E57+E70++E105</f>
        <v>6532</v>
      </c>
      <c r="F165" s="561">
        <f t="shared" si="26"/>
        <v>1.621648460774578</v>
      </c>
      <c r="G165" s="559">
        <f>G11+G20+G29+G38+G45+G57+G70++G105</f>
        <v>7227</v>
      </c>
      <c r="H165" s="572">
        <f t="shared" ref="H165" si="42">G165/$B165</f>
        <v>1.7941906653426019</v>
      </c>
      <c r="I165" s="559">
        <f>I11+I20+I29+I38+I45+I57+I70++I105</f>
        <v>21291</v>
      </c>
      <c r="J165" s="572">
        <f t="shared" ref="J165" si="43">I165/$B165</f>
        <v>5.2857497517378356</v>
      </c>
      <c r="K165" s="559">
        <f>K11+K20+K29+K38+K45+K57+K70++K105</f>
        <v>7408</v>
      </c>
      <c r="L165" s="561">
        <f t="shared" si="27"/>
        <v>1.8391261171797417</v>
      </c>
      <c r="M165" s="559">
        <f>M11+M20+M29+M38+M45+M57+M70++M105</f>
        <v>7605</v>
      </c>
      <c r="N165" s="568">
        <f t="shared" ref="N165" si="44">M165/$B165</f>
        <v>1.8880337636544191</v>
      </c>
      <c r="O165" s="559">
        <f>O11+O20+O29+O38+O45+O57+O70++O105</f>
        <v>6166</v>
      </c>
      <c r="P165" s="570">
        <f t="shared" si="28"/>
        <v>1.5307845084409135</v>
      </c>
      <c r="Q165" s="563">
        <f t="shared" si="15"/>
        <v>412</v>
      </c>
      <c r="R165" s="568">
        <f t="shared" si="33"/>
        <v>0.10228401191658391</v>
      </c>
      <c r="S165" s="564">
        <f t="shared" si="16"/>
        <v>0</v>
      </c>
      <c r="T165" s="573">
        <f t="shared" si="34"/>
        <v>0</v>
      </c>
      <c r="U165" s="564">
        <f t="shared" si="17"/>
        <v>0</v>
      </c>
      <c r="V165" s="574">
        <f t="shared" si="35"/>
        <v>0</v>
      </c>
      <c r="W165" s="564">
        <f t="shared" si="18"/>
        <v>0</v>
      </c>
      <c r="X165" s="574">
        <f t="shared" si="36"/>
        <v>0</v>
      </c>
      <c r="Y165" s="564">
        <f t="shared" si="19"/>
        <v>0</v>
      </c>
      <c r="Z165" s="574">
        <f t="shared" si="37"/>
        <v>0</v>
      </c>
      <c r="AA165" s="564">
        <f t="shared" si="20"/>
        <v>0</v>
      </c>
      <c r="AB165" s="574">
        <f t="shared" si="38"/>
        <v>0</v>
      </c>
      <c r="AC165" s="564">
        <f t="shared" si="21"/>
        <v>0</v>
      </c>
      <c r="AD165" s="574">
        <f t="shared" si="39"/>
        <v>0</v>
      </c>
      <c r="AE165" s="564">
        <f t="shared" si="22"/>
        <v>0</v>
      </c>
      <c r="AF165" s="574">
        <f t="shared" si="40"/>
        <v>0</v>
      </c>
      <c r="AG165" s="564">
        <f t="shared" si="23"/>
        <v>0</v>
      </c>
      <c r="AH165" s="574">
        <f t="shared" si="41"/>
        <v>0</v>
      </c>
      <c r="AI165" s="575">
        <f>S165+U165+W165+Y165+AA165+AC165+AE165+AG165</f>
        <v>0</v>
      </c>
      <c r="AJ165" s="576">
        <f t="shared" si="24"/>
        <v>0</v>
      </c>
    </row>
    <row r="166" spans="1:36" ht="30" x14ac:dyDescent="0.25">
      <c r="A166" s="577" t="s">
        <v>293</v>
      </c>
      <c r="B166" s="558">
        <f>B160+B161+B162+B163+B164+B165</f>
        <v>25528</v>
      </c>
      <c r="C166" s="578">
        <f>C160+C161+C162+C163+C164+C165</f>
        <v>32559</v>
      </c>
      <c r="D166" s="579">
        <f t="shared" ref="D166:F166" si="45">C166/$B166</f>
        <v>1.2754230648699467</v>
      </c>
      <c r="E166" s="578">
        <f>E147</f>
        <v>112</v>
      </c>
      <c r="F166" s="579">
        <f t="shared" si="45"/>
        <v>4.3873393920401127E-3</v>
      </c>
      <c r="G166" s="578">
        <f>G147</f>
        <v>103</v>
      </c>
      <c r="H166" s="580">
        <f t="shared" ref="H166" si="46">G166/$B166</f>
        <v>4.0347853337511751E-3</v>
      </c>
      <c r="I166" s="581">
        <f>SUM(I135:I142)</f>
        <v>1170</v>
      </c>
      <c r="J166" s="580">
        <f t="shared" ref="J166" si="47">I166/$B166</f>
        <v>4.5832027577561892E-2</v>
      </c>
      <c r="K166" s="581">
        <f>K147</f>
        <v>101</v>
      </c>
      <c r="L166" s="582">
        <f t="shared" ref="L166" si="48">K166/$B166</f>
        <v>3.9564399874647445E-3</v>
      </c>
      <c r="M166" s="581">
        <f>SUM(M135:M142)</f>
        <v>292</v>
      </c>
      <c r="N166" s="579">
        <f t="shared" ref="N166" si="49">M166/$B166</f>
        <v>1.1438420557818865E-2</v>
      </c>
      <c r="O166" s="583">
        <f>SUM(O160:O165)</f>
        <v>26026</v>
      </c>
      <c r="P166" s="580">
        <f t="shared" si="28"/>
        <v>1.0195079912253213</v>
      </c>
      <c r="Q166" s="583">
        <f>SUM(Q160:Q165)</f>
        <v>412</v>
      </c>
      <c r="R166" s="579">
        <f t="shared" si="33"/>
        <v>1.61391413350047E-2</v>
      </c>
      <c r="S166" s="583">
        <f>SUM(S160:S165)</f>
        <v>0</v>
      </c>
      <c r="T166" s="580">
        <f t="shared" si="34"/>
        <v>0</v>
      </c>
      <c r="U166" s="583">
        <f>SUM(U160:U165)</f>
        <v>0</v>
      </c>
      <c r="V166" s="579">
        <f t="shared" si="35"/>
        <v>0</v>
      </c>
      <c r="W166" s="583">
        <f>SUM(W160:W165)</f>
        <v>0</v>
      </c>
      <c r="X166" s="579">
        <f t="shared" si="36"/>
        <v>0</v>
      </c>
      <c r="Y166" s="583">
        <f>SUM(Y160:Y165)</f>
        <v>0</v>
      </c>
      <c r="Z166" s="579">
        <f t="shared" si="37"/>
        <v>0</v>
      </c>
      <c r="AA166" s="583">
        <f>SUM(AA160:AA165)</f>
        <v>0</v>
      </c>
      <c r="AB166" s="579">
        <f t="shared" si="38"/>
        <v>0</v>
      </c>
      <c r="AC166" s="583">
        <f>SUM(AC160:AC165)</f>
        <v>0</v>
      </c>
      <c r="AD166" s="579">
        <f t="shared" si="39"/>
        <v>0</v>
      </c>
      <c r="AE166" s="583">
        <f>SUM(AE160:AE165)</f>
        <v>0</v>
      </c>
      <c r="AF166" s="579">
        <f t="shared" si="40"/>
        <v>0</v>
      </c>
      <c r="AG166" s="583">
        <f>SUM(AG160:AG165)</f>
        <v>0</v>
      </c>
      <c r="AH166" s="579">
        <f t="shared" si="41"/>
        <v>0</v>
      </c>
      <c r="AI166" s="584">
        <f>SUM(AI160:AI165)</f>
        <v>71125</v>
      </c>
      <c r="AJ166" s="579">
        <f t="shared" si="24"/>
        <v>0.46435939621853128</v>
      </c>
    </row>
    <row r="167" spans="1:36" x14ac:dyDescent="0.25">
      <c r="A167" s="585"/>
      <c r="B167" s="586"/>
      <c r="C167" s="587"/>
      <c r="D167" s="588"/>
      <c r="E167" s="587"/>
      <c r="F167" s="588"/>
      <c r="G167" s="586"/>
      <c r="H167" s="588"/>
      <c r="I167" s="586"/>
      <c r="J167" s="588"/>
      <c r="K167" s="586"/>
      <c r="L167" s="588"/>
      <c r="M167" s="586"/>
      <c r="N167" s="588"/>
      <c r="O167" s="586"/>
      <c r="P167" s="588"/>
      <c r="Q167" s="586"/>
      <c r="R167" s="588"/>
      <c r="S167" s="586"/>
      <c r="T167" s="588"/>
      <c r="U167" s="586"/>
      <c r="V167" s="588"/>
      <c r="W167" s="586"/>
      <c r="X167" s="588"/>
      <c r="Y167" s="586"/>
      <c r="Z167" s="588"/>
      <c r="AA167" s="586"/>
      <c r="AB167" s="588"/>
      <c r="AC167" s="586"/>
      <c r="AD167" s="588"/>
      <c r="AE167" s="586"/>
      <c r="AF167" s="588"/>
      <c r="AG167" s="586"/>
      <c r="AH167" s="588"/>
      <c r="AI167" s="586"/>
      <c r="AJ167" s="588"/>
    </row>
    <row r="168" spans="1:36" x14ac:dyDescent="0.25">
      <c r="A168" s="585"/>
      <c r="B168" s="586"/>
      <c r="C168" s="587"/>
      <c r="D168" s="588"/>
      <c r="E168" s="587"/>
      <c r="F168" s="588"/>
      <c r="G168" s="586"/>
      <c r="H168" s="588"/>
      <c r="I168" s="586"/>
      <c r="J168" s="588"/>
      <c r="K168" s="586"/>
      <c r="L168" s="588"/>
      <c r="M168" s="586"/>
      <c r="N168" s="588"/>
      <c r="O168" s="586"/>
      <c r="P168" s="588"/>
      <c r="Q168" s="586"/>
      <c r="R168" s="588"/>
      <c r="S168" s="586"/>
      <c r="T168" s="588"/>
      <c r="U168" s="586"/>
      <c r="V168" s="588"/>
      <c r="W168" s="586"/>
      <c r="X168" s="588"/>
      <c r="Y168" s="586"/>
      <c r="Z168" s="588"/>
      <c r="AA168" s="586"/>
      <c r="AB168" s="588"/>
      <c r="AC168" s="586"/>
      <c r="AD168" s="588"/>
      <c r="AE168" s="586"/>
      <c r="AF168" s="588"/>
      <c r="AG168" s="586"/>
      <c r="AH168" s="588"/>
      <c r="AI168" s="586"/>
      <c r="AJ168" s="588"/>
    </row>
    <row r="169" spans="1:36" ht="24" customHeight="1" x14ac:dyDescent="0.25">
      <c r="A169" s="569" t="s">
        <v>294</v>
      </c>
      <c r="B169" s="558">
        <f>B8+B17+B26+B35+B42+B54+B67+B93+B102</f>
        <v>54000</v>
      </c>
      <c r="C169" s="589">
        <f>SUM(C102,C93,C67,C54,C42,C35,C26,C17,C8)</f>
        <v>47749</v>
      </c>
      <c r="D169" s="568">
        <f t="shared" ref="D169:F171" si="50">C169/$B169</f>
        <v>0.88424074074074077</v>
      </c>
      <c r="E169" s="590">
        <f>SUM(E102,E93,E67,E54,E42,E35,E26,E17,E8)</f>
        <v>48815</v>
      </c>
      <c r="F169" s="568">
        <f t="shared" si="50"/>
        <v>0.9039814814814815</v>
      </c>
      <c r="G169" s="590">
        <f>SUM(G102,G93,G67,G54,G42,G35,G26,G17,G8)</f>
        <v>47421</v>
      </c>
      <c r="H169" s="591">
        <f t="shared" ref="H169" si="51">G169/$B169</f>
        <v>0.87816666666666665</v>
      </c>
      <c r="I169" s="590">
        <f>SUM(I102,I93,I67,I54,I42,I35,I26,I17,I8)</f>
        <v>143985</v>
      </c>
      <c r="J169" s="592">
        <f t="shared" ref="J169" si="52">I169/$B169</f>
        <v>2.6663888888888887</v>
      </c>
      <c r="K169" s="590">
        <f>SUM(K102,K93,K67,K54,K42,K35,K26,K17,K8)</f>
        <v>52523</v>
      </c>
      <c r="L169" s="568">
        <f t="shared" ref="L169" si="53">K169/$B169</f>
        <v>0.97264814814814815</v>
      </c>
      <c r="M169" s="590">
        <f>SUM(M102,M93,M67,M54,M42,M35,M26,M17,M8)</f>
        <v>52786</v>
      </c>
      <c r="N169" s="568">
        <f t="shared" ref="N169" si="54">M169/$B169</f>
        <v>0.97751851851851856</v>
      </c>
      <c r="O169" s="590">
        <f>SUM(O102,O93,O67,O54,O42,O35,O26,O17,O8)</f>
        <v>46137</v>
      </c>
      <c r="P169" s="568">
        <f t="shared" ref="P169:P171" si="55">O169/$B169</f>
        <v>0.85438888888888886</v>
      </c>
      <c r="Q169" s="590">
        <f>SUM(Q102,Q93,Q67,Q54,Q42,Q35,Q26,Q17,Q8)</f>
        <v>151446</v>
      </c>
      <c r="R169" s="568">
        <f t="shared" ref="R169:R171" si="56">Q169/$B169</f>
        <v>2.8045555555555555</v>
      </c>
      <c r="S169" s="590">
        <f>SUM(S102,S93,S67,S54,S42,S35,S26,S17,S8)</f>
        <v>0</v>
      </c>
      <c r="T169" s="568">
        <f t="shared" ref="T169:T171" si="57">S169/$B169</f>
        <v>0</v>
      </c>
      <c r="U169" s="590">
        <f>SUM(U102,U93,U67,U54,U42,U35,U26,U17,U8)</f>
        <v>0</v>
      </c>
      <c r="V169" s="568">
        <f t="shared" ref="V169:V171" si="58">U169/$B169</f>
        <v>0</v>
      </c>
      <c r="W169" s="590">
        <f>SUM(W102,W93,W67,W54,W42,W35,W26,W17,W8)</f>
        <v>0</v>
      </c>
      <c r="X169" s="568">
        <f t="shared" ref="X169:X171" si="59">W169/$B169</f>
        <v>0</v>
      </c>
      <c r="Y169" s="590">
        <f>SUM(Y102,Y93,Y67,Y54,Y42,Y35,Y26,Y17,Y8)</f>
        <v>0</v>
      </c>
      <c r="Z169" s="568">
        <f t="shared" ref="Z169:Z171" si="60">Y169/$B169</f>
        <v>0</v>
      </c>
      <c r="AA169" s="590">
        <f>SUM(AA102,AA93,AA67,AA54,AA42,AA35,AA26,AA17,AA8)</f>
        <v>0</v>
      </c>
      <c r="AB169" s="568">
        <f t="shared" ref="AB169:AB171" si="61">AA169/$B169</f>
        <v>0</v>
      </c>
      <c r="AC169" s="590">
        <f>SUM(AC102,AC93,AC67,AC54,AC42,AC35,AC26,AC17,AC8)</f>
        <v>0</v>
      </c>
      <c r="AD169" s="568">
        <f t="shared" ref="AD169:AD171" si="62">AC169/$B169</f>
        <v>0</v>
      </c>
      <c r="AE169" s="590">
        <f>SUM(AE102,AE93,AE67,AE54,AE42,AE35,AE26,AE17,AE8)</f>
        <v>0</v>
      </c>
      <c r="AF169" s="568">
        <f t="shared" ref="AF169:AF171" si="63">AE169/$B169</f>
        <v>0</v>
      </c>
      <c r="AG169" s="590">
        <f>SUM(AG102,AG93,AG67,AG54,AG42,AG35,AG26,AG17,AG8)</f>
        <v>0</v>
      </c>
      <c r="AH169" s="568">
        <f t="shared" ref="AH169:AH171" si="64">AG169/$B169</f>
        <v>0</v>
      </c>
      <c r="AI169" s="593">
        <f t="shared" ref="AI169:AI173" si="65">SUM(I169,Q169,Y169,AG169)</f>
        <v>295431</v>
      </c>
      <c r="AJ169" s="571">
        <f t="shared" ref="AJ169:AJ174" si="66">AI169/(B169*6)</f>
        <v>0.91182407407407406</v>
      </c>
    </row>
    <row r="170" spans="1:36" ht="26.25" thickBot="1" x14ac:dyDescent="0.3">
      <c r="A170" s="594" t="s">
        <v>295</v>
      </c>
      <c r="B170" s="558">
        <f>B9+B18+B27+B36+B43+B55+B68+B94+B103</f>
        <v>18720</v>
      </c>
      <c r="C170" s="589">
        <f>SUM(C103,C94,C68,C55,C43,C36,C27,C18,C9)</f>
        <v>16422</v>
      </c>
      <c r="D170" s="574">
        <f t="shared" si="50"/>
        <v>0.87724358974358974</v>
      </c>
      <c r="E170" s="590">
        <f>SUM(E103,E94,E68,E55,E43,E36,E27,E18,E9)</f>
        <v>16635</v>
      </c>
      <c r="F170" s="574">
        <f t="shared" si="50"/>
        <v>0.88862179487179482</v>
      </c>
      <c r="G170" s="590">
        <f>SUM(G103,G94,G68,G55,G43,G36,G27,G18,G9)</f>
        <v>15412</v>
      </c>
      <c r="H170" s="595">
        <f t="shared" ref="H170" si="67">G170/$B170</f>
        <v>0.82329059829059825</v>
      </c>
      <c r="I170" s="590">
        <f>SUM(I103,I94,I68,I55,I43,I36,I27,I18,I9)</f>
        <v>48469</v>
      </c>
      <c r="J170" s="596">
        <f t="shared" ref="J170" si="68">I170/$B170</f>
        <v>2.5891559829059827</v>
      </c>
      <c r="K170" s="590">
        <f>SUM(K103,K94,K68,K55,K43,K36,K27,K18,K9)</f>
        <v>17950</v>
      </c>
      <c r="L170" s="597">
        <f t="shared" ref="L170" si="69">K170/$B170</f>
        <v>0.9588675213675214</v>
      </c>
      <c r="M170" s="590">
        <f>SUM(M103,M94,M68,M55,M43,M36,M27,M18,M9)</f>
        <v>17773</v>
      </c>
      <c r="N170" s="568">
        <f t="shared" ref="N170" si="70">M170/$B170</f>
        <v>0.94941239316239312</v>
      </c>
      <c r="O170" s="590">
        <f>SUM(O103,O94,O68,O55,O43,O36,O27,O18,O9)</f>
        <v>13997</v>
      </c>
      <c r="P170" s="597">
        <f t="shared" si="55"/>
        <v>0.74770299145299146</v>
      </c>
      <c r="Q170" s="590">
        <f>SUM(Q103,Q94,Q68,Q55,Q43,Q36,Q27,Q18,Q9)</f>
        <v>49720</v>
      </c>
      <c r="R170" s="574">
        <f t="shared" si="56"/>
        <v>2.6559829059829059</v>
      </c>
      <c r="S170" s="590">
        <f>SUM(S103,S94,S68,S55,S43,S36,S27,S18,S9)</f>
        <v>0</v>
      </c>
      <c r="T170" s="597">
        <f t="shared" si="57"/>
        <v>0</v>
      </c>
      <c r="U170" s="590">
        <f>SUM(U103,U94,U68,U55,U43,U36,U27,U18,U9)</f>
        <v>0</v>
      </c>
      <c r="V170" s="574">
        <f t="shared" si="58"/>
        <v>0</v>
      </c>
      <c r="W170" s="590">
        <f>SUM(W103,W94,W68,W55,W43,W36,W27,W18,W9)</f>
        <v>0</v>
      </c>
      <c r="X170" s="597">
        <f t="shared" si="59"/>
        <v>0</v>
      </c>
      <c r="Y170" s="590">
        <f>SUM(Y103,Y94,Y68,Y55,Y43,Y36,Y27,Y18,Y9)</f>
        <v>0</v>
      </c>
      <c r="Z170" s="568">
        <f t="shared" si="60"/>
        <v>0</v>
      </c>
      <c r="AA170" s="590">
        <f>SUM(AA103,AA94,AA68,AA55,AA43,AA36,AA27,AA18,AA9)</f>
        <v>0</v>
      </c>
      <c r="AB170" s="597">
        <f t="shared" si="61"/>
        <v>0</v>
      </c>
      <c r="AC170" s="590">
        <f>SUM(AC103,AC94,AC68,AC55,AC43,AC36,AC27,AC18,AC9)</f>
        <v>0</v>
      </c>
      <c r="AD170" s="574">
        <f t="shared" si="62"/>
        <v>0</v>
      </c>
      <c r="AE170" s="590">
        <f>SUM(AE103,AE94,AE68,AE55,AE43,AE36,AE27,AE18,AE9)</f>
        <v>0</v>
      </c>
      <c r="AF170" s="597">
        <f t="shared" si="63"/>
        <v>0</v>
      </c>
      <c r="AG170" s="590">
        <f>SUM(AG103,AG94,AG68,AG55,AG43,AG36,AG27,AG18,AG9)</f>
        <v>0</v>
      </c>
      <c r="AH170" s="568">
        <f t="shared" si="64"/>
        <v>0</v>
      </c>
      <c r="AI170" s="566">
        <f t="shared" si="65"/>
        <v>98189</v>
      </c>
      <c r="AJ170" s="598">
        <f t="shared" si="66"/>
        <v>0.87418981481481484</v>
      </c>
    </row>
    <row r="171" spans="1:36" ht="26.25" thickBot="1" x14ac:dyDescent="0.3">
      <c r="A171" s="569" t="s">
        <v>296</v>
      </c>
      <c r="B171" s="558">
        <f>B10+B19+B28+B37+B44+B56+B69+B95+B104</f>
        <v>7020</v>
      </c>
      <c r="C171" s="589">
        <f>SUM(C104,C95,C69,C56,C44,C37,C28,C19,C10)</f>
        <v>7290</v>
      </c>
      <c r="D171" s="568">
        <f t="shared" si="50"/>
        <v>1.0384615384615385</v>
      </c>
      <c r="E171" s="590">
        <f>SUM(E104,E95,E69,E56,E44,E37,E28,E19,E10)</f>
        <v>6969</v>
      </c>
      <c r="F171" s="568">
        <f t="shared" si="50"/>
        <v>0.99273504273504276</v>
      </c>
      <c r="G171" s="590">
        <f>SUM(G104,G95,G69,G56,G44,G37,G28,G19,G10)</f>
        <v>7149</v>
      </c>
      <c r="H171" s="591">
        <f t="shared" ref="H171" si="71">G171/$B171</f>
        <v>1.0183760683760683</v>
      </c>
      <c r="I171" s="590">
        <f>SUM(I104,I95,I69,I56,I44,I37,I28,I19,I10)</f>
        <v>21408</v>
      </c>
      <c r="J171" s="599">
        <f t="shared" ref="J171" si="72">I171/$B171</f>
        <v>3.0495726495726494</v>
      </c>
      <c r="K171" s="590">
        <f>SUM(K104,K95,K69,K56,K44,K37,K28,K19,K10)</f>
        <v>7342</v>
      </c>
      <c r="L171" s="568">
        <f t="shared" ref="L171" si="73">K171/$B171</f>
        <v>1.0458689458689459</v>
      </c>
      <c r="M171" s="590">
        <f>SUM(M104,M95,M69,M56,M44,M37,M28,M19,M10)</f>
        <v>7199</v>
      </c>
      <c r="N171" s="568">
        <f t="shared" ref="N171" si="74">M171/$B171</f>
        <v>1.0254985754985755</v>
      </c>
      <c r="O171" s="590">
        <f>SUM(O104,O95,O69,O56,O44,O37,O28,O19,O10)</f>
        <v>5189</v>
      </c>
      <c r="P171" s="568">
        <f t="shared" si="55"/>
        <v>0.73917378917378918</v>
      </c>
      <c r="Q171" s="590">
        <f>SUM(Q104,Q95,Q69,Q56,Q44,Q37,Q28,Q19,Q10)</f>
        <v>19730</v>
      </c>
      <c r="R171" s="568">
        <f t="shared" si="56"/>
        <v>2.8105413105413106</v>
      </c>
      <c r="S171" s="590">
        <f>SUM(S104,S95,S69,S56,S44,S37,S28,S19,S10)</f>
        <v>0</v>
      </c>
      <c r="T171" s="568">
        <f t="shared" si="57"/>
        <v>0</v>
      </c>
      <c r="U171" s="590">
        <f>SUM(U104,U95,U69,U56,U44,U37,U28,U19,U10)</f>
        <v>0</v>
      </c>
      <c r="V171" s="568">
        <f t="shared" si="58"/>
        <v>0</v>
      </c>
      <c r="W171" s="590">
        <f>SUM(W104,W95,W69,W56,W44,W37,W28,W19,W10)</f>
        <v>0</v>
      </c>
      <c r="X171" s="568">
        <f t="shared" si="59"/>
        <v>0</v>
      </c>
      <c r="Y171" s="590">
        <f>SUM(Y104,Y95,Y69,Y56,Y44,Y37,Y28,Y19,Y10)</f>
        <v>0</v>
      </c>
      <c r="Z171" s="572">
        <f t="shared" si="60"/>
        <v>0</v>
      </c>
      <c r="AA171" s="590">
        <f>SUM(AA104,AA95,AA69,AA56,AA44,AA37,AA28,AA19,AA10)</f>
        <v>0</v>
      </c>
      <c r="AB171" s="568">
        <f t="shared" si="61"/>
        <v>0</v>
      </c>
      <c r="AC171" s="590">
        <f>SUM(AC104,AC95,AC69,AC56,AC44,AC37,AC28,AC19,AC10)</f>
        <v>0</v>
      </c>
      <c r="AD171" s="568">
        <f t="shared" si="62"/>
        <v>0</v>
      </c>
      <c r="AE171" s="590">
        <f>SUM(AE104,AE95,AE69,AE56,AE44,AE37,AE28,AE19,AE10)</f>
        <v>0</v>
      </c>
      <c r="AF171" s="568">
        <f t="shared" si="63"/>
        <v>0</v>
      </c>
      <c r="AG171" s="590">
        <f>SUM(AG104,AG95,AG69,AG56,AG44,AG37,AG28,AG19,AG10)</f>
        <v>0</v>
      </c>
      <c r="AH171" s="572">
        <f t="shared" si="64"/>
        <v>0</v>
      </c>
      <c r="AI171" s="566">
        <f t="shared" si="65"/>
        <v>41138</v>
      </c>
      <c r="AJ171" s="571">
        <f t="shared" si="66"/>
        <v>0.97668566001899337</v>
      </c>
    </row>
    <row r="172" spans="1:36" ht="15.75" thickBot="1" x14ac:dyDescent="0.3">
      <c r="A172" s="600" t="s">
        <v>297</v>
      </c>
      <c r="B172" s="601">
        <f>SUM(B169:B171)</f>
        <v>79740</v>
      </c>
      <c r="C172" s="602">
        <f>SUM(C169:C171)</f>
        <v>71461</v>
      </c>
      <c r="D172" s="603">
        <f>C172/$B172</f>
        <v>0.89617506897416599</v>
      </c>
      <c r="E172" s="604">
        <f>E169+E170+E171</f>
        <v>72419</v>
      </c>
      <c r="F172" s="603">
        <f>E172/$B172</f>
        <v>0.90818911462252316</v>
      </c>
      <c r="G172" s="604">
        <f>G169+G170+G171</f>
        <v>69982</v>
      </c>
      <c r="H172" s="605">
        <f>G172/$B172</f>
        <v>0.87762728868823681</v>
      </c>
      <c r="I172" s="604">
        <f>I169+I170+I171</f>
        <v>213862</v>
      </c>
      <c r="J172" s="606">
        <f>I172/$B172</f>
        <v>2.6819914722849258</v>
      </c>
      <c r="K172" s="604">
        <f>K169+K170+K171</f>
        <v>77815</v>
      </c>
      <c r="L172" s="603">
        <f>K172/$B172</f>
        <v>0.97585904188612993</v>
      </c>
      <c r="M172" s="604">
        <f>M169+M170+M171</f>
        <v>77758</v>
      </c>
      <c r="N172" s="607">
        <f>M172/$B172</f>
        <v>0.97514421871081014</v>
      </c>
      <c r="O172" s="604">
        <f>O169+O170+O171</f>
        <v>65323</v>
      </c>
      <c r="P172" s="603">
        <f>O172/$B172</f>
        <v>0.81919989967394036</v>
      </c>
      <c r="Q172" s="604">
        <f>Q169+Q170+Q171</f>
        <v>220896</v>
      </c>
      <c r="R172" s="603">
        <f>Q172/$B172</f>
        <v>2.7702031602708805</v>
      </c>
      <c r="S172" s="604">
        <f>S169+S170+S171</f>
        <v>0</v>
      </c>
      <c r="T172" s="603">
        <f>S172/$B172</f>
        <v>0</v>
      </c>
      <c r="U172" s="604">
        <f>U169+U170+U171</f>
        <v>0</v>
      </c>
      <c r="V172" s="603">
        <f>U172/$B172</f>
        <v>0</v>
      </c>
      <c r="W172" s="604">
        <f>W169+W170+W171</f>
        <v>0</v>
      </c>
      <c r="X172" s="603">
        <f>W172/$B172</f>
        <v>0</v>
      </c>
      <c r="Y172" s="604">
        <f>Y169+Y170+Y171</f>
        <v>0</v>
      </c>
      <c r="Z172" s="607">
        <f>Y172/$B172</f>
        <v>0</v>
      </c>
      <c r="AA172" s="604">
        <f>AA169+AA170+AA171</f>
        <v>0</v>
      </c>
      <c r="AB172" s="603">
        <f>AA172/$B172</f>
        <v>0</v>
      </c>
      <c r="AC172" s="604">
        <f>AC169+AC170+AC171</f>
        <v>0</v>
      </c>
      <c r="AD172" s="603">
        <f>AC172/$B172</f>
        <v>0</v>
      </c>
      <c r="AE172" s="604">
        <f>AE169+AE170+AE171</f>
        <v>0</v>
      </c>
      <c r="AF172" s="603">
        <f>AE172/$B172</f>
        <v>0</v>
      </c>
      <c r="AG172" s="604">
        <f>AG169+AG170+AG171</f>
        <v>0</v>
      </c>
      <c r="AH172" s="607">
        <f>AG172/$B172</f>
        <v>0</v>
      </c>
      <c r="AI172" s="602">
        <f>SUM(AI169:AI171)</f>
        <v>434758</v>
      </c>
      <c r="AJ172" s="603">
        <f t="shared" si="66"/>
        <v>0.90869910542596777</v>
      </c>
    </row>
    <row r="173" spans="1:36" ht="26.25" thickBot="1" x14ac:dyDescent="0.3">
      <c r="A173" s="569" t="s">
        <v>298</v>
      </c>
      <c r="B173" s="608">
        <f>'HORA CERTA'!C29+'HORA CERTA'!C30+'HORA CERTA'!C31+'HORA CERTA'!C32+'HORA CERTA'!C33+'HORA CERTA'!C34+'HORA CERTA'!C35+'HORA CERTA'!C36+'HORA CERTA'!C37+'HORA CERTA'!C38+'HORA CERTA'!C39+'HORA CERTA'!C40+'HORA CERTA'!C41+'HORA CERTA'!C42+'HORA CERTA'!C43</f>
        <v>2039</v>
      </c>
      <c r="C173" s="589">
        <f>SUM(C146:C155)</f>
        <v>1911</v>
      </c>
      <c r="D173" s="568">
        <f>C173/$B173</f>
        <v>0.93722412947523293</v>
      </c>
      <c r="E173" s="589">
        <f>SUM(E146:E155)</f>
        <v>1844</v>
      </c>
      <c r="F173" s="568">
        <f>E173/$B173</f>
        <v>0.90436488474742516</v>
      </c>
      <c r="G173" s="589">
        <f>SUM(G146:G155)</f>
        <v>1677</v>
      </c>
      <c r="H173" s="609">
        <f>G173/$B173</f>
        <v>0.82246199117214325</v>
      </c>
      <c r="I173" s="589">
        <f>SUM(I146:I155)</f>
        <v>5432</v>
      </c>
      <c r="J173" s="599">
        <f>I173/$B173</f>
        <v>2.6640510053948012</v>
      </c>
      <c r="K173" s="589">
        <f>SUM(K146:K155)</f>
        <v>1804</v>
      </c>
      <c r="L173" s="572">
        <f>K173/$B173</f>
        <v>0.88474742520843552</v>
      </c>
      <c r="M173" s="589">
        <f>SUM(M146:M155)</f>
        <v>986</v>
      </c>
      <c r="N173" s="568">
        <f>M173/$B173</f>
        <v>0.48357037763609612</v>
      </c>
      <c r="O173" s="589">
        <f>SUM(O146:O155)</f>
        <v>1733</v>
      </c>
      <c r="P173" s="570">
        <f>O173/$B173</f>
        <v>0.84992643452672878</v>
      </c>
      <c r="Q173" s="589">
        <f>SUM(Q146:Q155)</f>
        <v>4523</v>
      </c>
      <c r="R173" s="568">
        <f>Q173/$B173</f>
        <v>2.2182442373712603</v>
      </c>
      <c r="S173" s="589">
        <f>SUM(S146:S155)</f>
        <v>0</v>
      </c>
      <c r="T173" s="572">
        <f>S173/$B173</f>
        <v>0</v>
      </c>
      <c r="U173" s="589">
        <f>SUM(U146:U155)</f>
        <v>0</v>
      </c>
      <c r="V173" s="568">
        <f>U173/$B173</f>
        <v>0</v>
      </c>
      <c r="W173" s="589">
        <f>SUM(W146:W155)</f>
        <v>0</v>
      </c>
      <c r="X173" s="572">
        <f>W173/$B173</f>
        <v>0</v>
      </c>
      <c r="Y173" s="589">
        <f>SUM(Y146:Y155)</f>
        <v>0</v>
      </c>
      <c r="Z173" s="568">
        <f>Y173/$B173</f>
        <v>0</v>
      </c>
      <c r="AA173" s="589">
        <f>SUM(AA146:AA155)</f>
        <v>0</v>
      </c>
      <c r="AB173" s="572">
        <f>AA173/$B173</f>
        <v>0</v>
      </c>
      <c r="AC173" s="589">
        <f>SUM(AC146:AC155)</f>
        <v>0</v>
      </c>
      <c r="AD173" s="568">
        <f>AC173/$B173</f>
        <v>0</v>
      </c>
      <c r="AE173" s="589">
        <f>SUM(AE146:AE155)</f>
        <v>0</v>
      </c>
      <c r="AF173" s="572">
        <f>AE173/$B173</f>
        <v>0</v>
      </c>
      <c r="AG173" s="589">
        <f>SUM(AG146:AG155)</f>
        <v>0</v>
      </c>
      <c r="AH173" s="568">
        <f>AG173/$B173</f>
        <v>0</v>
      </c>
      <c r="AI173" s="610">
        <f t="shared" si="65"/>
        <v>9955</v>
      </c>
      <c r="AJ173" s="571">
        <f t="shared" si="66"/>
        <v>0.81371587379434362</v>
      </c>
    </row>
    <row r="174" spans="1:36" ht="15.75" thickBot="1" x14ac:dyDescent="0.3">
      <c r="A174" s="600" t="s">
        <v>299</v>
      </c>
      <c r="B174" s="601">
        <f>SUM(B173)</f>
        <v>2039</v>
      </c>
      <c r="C174" s="602">
        <f>SUM(C173)</f>
        <v>1911</v>
      </c>
      <c r="D174" s="603">
        <f>C174/$B174</f>
        <v>0.93722412947523293</v>
      </c>
      <c r="E174" s="611">
        <f>SUM(E173)</f>
        <v>1844</v>
      </c>
      <c r="F174" s="603">
        <f>E174/$B174</f>
        <v>0.90436488474742516</v>
      </c>
      <c r="G174" s="612">
        <f>SUM(G173)</f>
        <v>1677</v>
      </c>
      <c r="H174" s="613">
        <f>G174/$B174</f>
        <v>0.82246199117214325</v>
      </c>
      <c r="I174" s="601">
        <f>SUM(I173)</f>
        <v>5432</v>
      </c>
      <c r="J174" s="606">
        <f>I174/$B174</f>
        <v>2.6640510053948012</v>
      </c>
      <c r="K174" s="602">
        <f>SUM(K173)</f>
        <v>1804</v>
      </c>
      <c r="L174" s="614">
        <f>K174/$B174</f>
        <v>0.88474742520843552</v>
      </c>
      <c r="M174" s="602">
        <f>SUM(M173)</f>
        <v>986</v>
      </c>
      <c r="N174" s="603">
        <f>M174/$B174</f>
        <v>0.48357037763609612</v>
      </c>
      <c r="O174" s="611">
        <f>SUM(O173)</f>
        <v>1733</v>
      </c>
      <c r="P174" s="614">
        <f>O174/$B174</f>
        <v>0.84992643452672878</v>
      </c>
      <c r="Q174" s="602">
        <f>SUM(Q173)</f>
        <v>4523</v>
      </c>
      <c r="R174" s="603">
        <f>Q174/$B174</f>
        <v>2.2182442373712603</v>
      </c>
      <c r="S174" s="611">
        <f>SUM(S173)</f>
        <v>0</v>
      </c>
      <c r="T174" s="614">
        <f>S174/$B174</f>
        <v>0</v>
      </c>
      <c r="U174" s="602">
        <f>SUM(U173)</f>
        <v>0</v>
      </c>
      <c r="V174" s="603">
        <f>U174/$B174</f>
        <v>0</v>
      </c>
      <c r="W174" s="611">
        <f>SUM(W173)</f>
        <v>0</v>
      </c>
      <c r="X174" s="614">
        <f>W174/$B174</f>
        <v>0</v>
      </c>
      <c r="Y174" s="602">
        <f>SUM(Y173)</f>
        <v>0</v>
      </c>
      <c r="Z174" s="603">
        <f>Y174/$B174</f>
        <v>0</v>
      </c>
      <c r="AA174" s="611">
        <f>SUM(AA173)</f>
        <v>0</v>
      </c>
      <c r="AB174" s="614">
        <f>AA174/$B174</f>
        <v>0</v>
      </c>
      <c r="AC174" s="602">
        <f>SUM(AC173)</f>
        <v>0</v>
      </c>
      <c r="AD174" s="603">
        <f>AC174/$B174</f>
        <v>0</v>
      </c>
      <c r="AE174" s="611">
        <f>SUM(AE173)</f>
        <v>0</v>
      </c>
      <c r="AF174" s="614">
        <f>AE174/$B174</f>
        <v>0</v>
      </c>
      <c r="AG174" s="602">
        <f>SUM(AG173)</f>
        <v>0</v>
      </c>
      <c r="AH174" s="603">
        <f>AG174/$B174</f>
        <v>0</v>
      </c>
      <c r="AI174" s="602">
        <f>SUM(AI173)</f>
        <v>9955</v>
      </c>
      <c r="AJ174" s="603">
        <f t="shared" si="66"/>
        <v>0.81371587379434362</v>
      </c>
    </row>
  </sheetData>
  <mergeCells count="50">
    <mergeCell ref="A144:AH144"/>
    <mergeCell ref="AH120:AH124"/>
    <mergeCell ref="A6:AH6"/>
    <mergeCell ref="A15:AH15"/>
    <mergeCell ref="A24:AH24"/>
    <mergeCell ref="A33:AH33"/>
    <mergeCell ref="A40:AH40"/>
    <mergeCell ref="A52:AH52"/>
    <mergeCell ref="A65:AH65"/>
    <mergeCell ref="A80:AH80"/>
    <mergeCell ref="A91:AH91"/>
    <mergeCell ref="A100:AH100"/>
    <mergeCell ref="A111:AH111"/>
    <mergeCell ref="A118:AH118"/>
    <mergeCell ref="AC120:AC124"/>
    <mergeCell ref="AD120:AD124"/>
    <mergeCell ref="AE120:AE124"/>
    <mergeCell ref="AF120:AF124"/>
    <mergeCell ref="AG120:AG124"/>
    <mergeCell ref="X120:X124"/>
    <mergeCell ref="Y120:Y124"/>
    <mergeCell ref="Z120:Z124"/>
    <mergeCell ref="AA120:AA124"/>
    <mergeCell ref="AB120:AB124"/>
    <mergeCell ref="S120:S124"/>
    <mergeCell ref="T120:T124"/>
    <mergeCell ref="U120:U124"/>
    <mergeCell ref="V120:V124"/>
    <mergeCell ref="W120:W124"/>
    <mergeCell ref="N120:N124"/>
    <mergeCell ref="O120:O124"/>
    <mergeCell ref="P120:P124"/>
    <mergeCell ref="Q120:Q124"/>
    <mergeCell ref="R120:R124"/>
    <mergeCell ref="A127:AH127"/>
    <mergeCell ref="A139:AH139"/>
    <mergeCell ref="A2:R2"/>
    <mergeCell ref="A3:R3"/>
    <mergeCell ref="I120:I124"/>
    <mergeCell ref="J120:J124"/>
    <mergeCell ref="K120:K124"/>
    <mergeCell ref="L120:L124"/>
    <mergeCell ref="M120:M124"/>
    <mergeCell ref="B120:B124"/>
    <mergeCell ref="C120:C124"/>
    <mergeCell ref="D120:D124"/>
    <mergeCell ref="G120:G124"/>
    <mergeCell ref="H120:H124"/>
    <mergeCell ref="E120:E124"/>
    <mergeCell ref="F120:F124"/>
  </mergeCells>
  <conditionalFormatting sqref="AJ159:AJ174 H160:H174 N160:N174 T160:T174 R160:R174 P160:P174 Z160:Z174 AB160:AB174 J160:J174 V160:V174 X160:X174 AD160:AD174 AF160:AF174 AH160:AH174 D160:D174 F160:F174 L160:L174">
    <cfRule type="cellIs" dxfId="3" priority="10" operator="lessThan">
      <formula>0.84</formula>
    </cfRule>
    <cfRule type="cellIs" dxfId="2" priority="11" operator="greaterThan">
      <formula>1</formula>
    </cfRule>
    <cfRule type="cellIs" dxfId="1" priority="12" operator="between">
      <formula>0.85</formula>
      <formula>1</formula>
    </cfRule>
  </conditionalFormatting>
  <conditionalFormatting sqref="AJ159:AJ174 H160:H174 N160:N174 T160:T174 R160:R174 P160:P174 Z160:Z174 AB160:AB174 J160:J174 V160:V174 X160:X174 AD160:AD174 AF160:AF174 AH160:AH174 D160:D174 F160:F174 L160:L174">
    <cfRule type="cellIs" dxfId="0" priority="9" operator="equal">
      <formula>0</formula>
    </cfRule>
  </conditionalFormatting>
  <pageMargins left="0.511811024" right="0.511811024" top="0.78740157499999996" bottom="0.78740157499999996" header="0.31496062000000002" footer="0.31496062000000002"/>
  <pageSetup paperSize="9" scale="38" fitToHeight="0" orientation="landscape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CC66"/>
  </sheetPr>
  <dimension ref="A1:S48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G22" sqref="G22"/>
    </sheetView>
  </sheetViews>
  <sheetFormatPr defaultRowHeight="15" x14ac:dyDescent="0.25"/>
  <cols>
    <col min="1" max="1" width="14.7109375" bestFit="1" customWidth="1"/>
    <col min="2" max="2" width="39.7109375" customWidth="1"/>
    <col min="3" max="3" width="8.42578125" style="123" customWidth="1"/>
    <col min="4" max="4" width="8.140625" style="122" bestFit="1" customWidth="1"/>
    <col min="5" max="5" width="6.42578125" style="123" bestFit="1" customWidth="1"/>
    <col min="6" max="6" width="7.85546875" style="122" bestFit="1" customWidth="1"/>
    <col min="7" max="7" width="8.140625" style="123" customWidth="1"/>
    <col min="8" max="8" width="8.7109375" style="122" bestFit="1" customWidth="1"/>
    <col min="9" max="9" width="8.7109375" style="123" bestFit="1" customWidth="1"/>
    <col min="10" max="10" width="10" style="123" customWidth="1"/>
    <col min="11" max="11" width="11.28515625" style="123" customWidth="1"/>
    <col min="12" max="12" width="7.7109375" style="122" bestFit="1" customWidth="1"/>
    <col min="13" max="13" width="7.28515625" style="123" customWidth="1"/>
    <col min="14" max="17" width="9.140625" style="122"/>
    <col min="18" max="18" width="10.42578125" style="122" customWidth="1"/>
    <col min="19" max="19" width="12.140625" style="122" customWidth="1"/>
  </cols>
  <sheetData>
    <row r="1" spans="1:19" ht="15.75" thickBot="1" x14ac:dyDescent="0.3">
      <c r="B1" s="30" t="s">
        <v>212</v>
      </c>
      <c r="C1" s="121"/>
    </row>
    <row r="2" spans="1:19" ht="16.5" thickBot="1" x14ac:dyDescent="0.3">
      <c r="B2" s="999" t="s">
        <v>32</v>
      </c>
      <c r="C2" s="999" t="s">
        <v>116</v>
      </c>
      <c r="D2" s="1002">
        <v>2016</v>
      </c>
      <c r="E2" s="1002"/>
      <c r="F2" s="1002"/>
      <c r="G2" s="1002"/>
      <c r="H2" s="1002"/>
      <c r="I2" s="1002"/>
      <c r="J2" s="1002"/>
      <c r="K2" s="1002"/>
      <c r="L2" s="1002"/>
      <c r="M2" s="1002"/>
      <c r="N2" s="1002"/>
      <c r="O2" s="1002"/>
      <c r="P2" s="1002"/>
      <c r="Q2" s="1002"/>
      <c r="R2" s="1002"/>
      <c r="S2" s="1003"/>
    </row>
    <row r="3" spans="1:19" ht="48" thickBot="1" x14ac:dyDescent="0.3">
      <c r="A3" s="13"/>
      <c r="B3" s="1000"/>
      <c r="C3" s="1001"/>
      <c r="D3" s="26">
        <v>42552</v>
      </c>
      <c r="E3" s="26" t="s">
        <v>117</v>
      </c>
      <c r="F3" s="26">
        <v>38930</v>
      </c>
      <c r="G3" s="113" t="s">
        <v>117</v>
      </c>
      <c r="H3" s="25">
        <v>42614</v>
      </c>
      <c r="I3" s="26" t="s">
        <v>117</v>
      </c>
      <c r="J3" s="28" t="s">
        <v>231</v>
      </c>
      <c r="K3" s="29" t="s">
        <v>232</v>
      </c>
      <c r="L3" s="26">
        <v>42644</v>
      </c>
      <c r="M3" s="27" t="s">
        <v>117</v>
      </c>
      <c r="N3" s="26">
        <v>42675</v>
      </c>
      <c r="O3" s="27" t="s">
        <v>117</v>
      </c>
      <c r="P3" s="26">
        <v>42705</v>
      </c>
      <c r="Q3" s="27" t="s">
        <v>117</v>
      </c>
      <c r="R3" s="28" t="s">
        <v>140</v>
      </c>
      <c r="S3" s="29" t="s">
        <v>139</v>
      </c>
    </row>
    <row r="4" spans="1:19" ht="15" customHeight="1" thickTop="1" x14ac:dyDescent="0.25">
      <c r="A4" t="s">
        <v>233</v>
      </c>
      <c r="B4" s="108" t="s">
        <v>273</v>
      </c>
      <c r="C4" s="124">
        <f>'UBS Vila Dalva'!B17+'UBS  e NASF Jardim Boa Vista'!B18+'UBS e NASF Jardim D´Abril'!B17+'UBS Jardim Jaqueline'!B18+'UBS E NASF Malta Cardoso'!B22+'UBS Real Parque'!B21+'UBS Sao Remo'!B23+'AMA_ UBS e NASF Paulo VI'!B16+' AMA e UBS Sao Jorge'!B20</f>
        <v>272</v>
      </c>
      <c r="D4" s="126">
        <f>'UBS Vila Dalva'!C17+'UBS  e NASF Jardim Boa Vista'!C18+'UBS e NASF Jardim D´Abril'!C17+'UBS Jardim Jaqueline'!C18+'UBS E NASF Malta Cardoso'!C22+'AMA_ UBS e NASF Paulo VI'!C16+'UBS Real Parque'!C21+' AMA e UBS Sao Jorge'!C20</f>
        <v>248</v>
      </c>
      <c r="E4" s="125">
        <f t="shared" ref="E4:I18" si="0">D4-C4</f>
        <v>-24</v>
      </c>
      <c r="F4" s="126">
        <f>'UBS Vila Dalva'!E17+'UBS  e NASF Jardim Boa Vista'!E18+'UBS e NASF Jardim D´Abril'!E17+'UBS Jardim Jaqueline'!E18+'UBS E NASF Malta Cardoso'!E22+'AMA_ UBS e NASF Paulo VI'!E16+'UBS Real Parque'!E21+' AMA e UBS Sao Jorge'!E20</f>
        <v>249</v>
      </c>
      <c r="G4" s="127">
        <f t="shared" ref="G4" si="1">F4-C4</f>
        <v>-23</v>
      </c>
      <c r="H4" s="126">
        <f>'UBS Vila Dalva'!G17+'UBS  e NASF Jardim Boa Vista'!G18+'UBS e NASF Jardim D´Abril'!G17+'UBS Jardim Jaqueline'!G18+'UBS E NASF Malta Cardoso'!G22+'AMA_ UBS e NASF Paulo VI'!G16+'UBS Real Parque'!G21+' AMA e UBS Sao Jorge'!G20</f>
        <v>0</v>
      </c>
      <c r="I4" s="127">
        <f t="shared" ref="I4" si="2">H4-C4</f>
        <v>-272</v>
      </c>
      <c r="J4" s="128">
        <f>D4+F4+H4</f>
        <v>497</v>
      </c>
      <c r="K4" s="129">
        <f>J4-(3*$C4)</f>
        <v>-319</v>
      </c>
      <c r="L4" s="126">
        <f>'UBS Vila Dalva'!K17+'UBS  e NASF Jardim Boa Vista'!K18+'UBS e NASF Jardim D´Abril'!K17+'UBS Jardim Jaqueline'!K18+'UBS E NASF Malta Cardoso'!K22+'AMA_ UBS e NASF Paulo VI'!K16+'UBS Real Parque'!K21+' AMA e UBS Sao Jorge'!K20</f>
        <v>0</v>
      </c>
      <c r="M4" s="130">
        <f t="shared" ref="M4:Q16" si="3">L4-C4</f>
        <v>-272</v>
      </c>
      <c r="N4" s="131">
        <f>'UBS Vila Dalva'!M17+'UBS  e NASF Jardim Boa Vista'!M18+'UBS e NASF Jardim D´Abril'!M17+'UBS Jardim Jaqueline'!M18+'UBS E NASF Malta Cardoso'!M22+'AMA_ UBS e NASF Paulo VI'!M16+'UBS Real Parque'!M21+' AMA e UBS Sao Jorge'!M20</f>
        <v>0</v>
      </c>
      <c r="O4" s="244">
        <f t="shared" ref="O4:O16" si="4">N4-C4</f>
        <v>-272</v>
      </c>
      <c r="P4" s="126">
        <f>'UBS Vila Dalva'!O17+'UBS  e NASF Jardim Boa Vista'!O18+'UBS e NASF Jardim D´Abril'!O17+'UBS Jardim Jaqueline'!O18+'UBS E NASF Malta Cardoso'!O22+'AMA_ UBS e NASF Paulo VI'!O16+'UBS Real Parque'!O21+' AMA e UBS Sao Jorge'!O20</f>
        <v>0</v>
      </c>
      <c r="Q4" s="127">
        <f>P4-$C4</f>
        <v>-272</v>
      </c>
      <c r="R4" s="128">
        <f>P4+L4+N4</f>
        <v>0</v>
      </c>
      <c r="S4" s="132">
        <f>R4-(3*$C4)</f>
        <v>-816</v>
      </c>
    </row>
    <row r="5" spans="1:19" x14ac:dyDescent="0.25">
      <c r="A5" t="s">
        <v>233</v>
      </c>
      <c r="B5" s="109" t="s">
        <v>272</v>
      </c>
      <c r="C5" s="133">
        <f>'UBS Vila Dalva'!B18+'UBS  e NASF Jardim Boa Vista'!B19+'UBS e NASF Jardim D´Abril'!B18+'UBS Jardim Jaqueline'!B19+'UBS E NASF Malta Cardoso'!B23+'UBS Real Parque'!B22+'UBS Sao Remo'!B24+'AMA_ UBS e NASF Paulo VI'!B17+' AMA e UBS Sao Jorge'!B21</f>
        <v>45</v>
      </c>
      <c r="D5" s="135">
        <f>'UBS Vila Dalva'!C18+'UBS  e NASF Jardim Boa Vista'!C19+'UBS e NASF Jardim D´Abril'!C18+'UBS Jardim Jaqueline'!C19+'UBS E NASF Malta Cardoso'!C23+'AMA_ UBS e NASF Paulo VI'!C17+'UBS Real Parque'!C22+' AMA e UBS Sao Jorge'!C21</f>
        <v>40.5</v>
      </c>
      <c r="E5" s="134">
        <f t="shared" si="0"/>
        <v>-4.5</v>
      </c>
      <c r="F5" s="135">
        <f>'UBS Vila Dalva'!E18+'UBS  e NASF Jardim Boa Vista'!E19+'UBS e NASF Jardim D´Abril'!E18+'UBS Jardim Jaqueline'!E19+'UBS E NASF Malta Cardoso'!E23+'AMA_ UBS e NASF Paulo VI'!E17+'UBS Real Parque'!E22+' AMA e UBS Sao Jorge'!E21</f>
        <v>40.5</v>
      </c>
      <c r="G5" s="136">
        <f t="shared" si="0"/>
        <v>45</v>
      </c>
      <c r="H5" s="135">
        <f>'UBS Vila Dalva'!G18+'UBS  e NASF Jardim Boa Vista'!G19+'UBS e NASF Jardim D´Abril'!G18+'UBS Jardim Jaqueline'!G19+'UBS E NASF Malta Cardoso'!G23+'AMA_ UBS e NASF Paulo VI'!G17+'UBS Real Parque'!G22+' AMA e UBS Sao Jorge'!G21</f>
        <v>0</v>
      </c>
      <c r="I5" s="127">
        <f t="shared" si="0"/>
        <v>-45</v>
      </c>
      <c r="J5" s="137">
        <f t="shared" ref="J5:J16" si="5">D5+F5+H5</f>
        <v>81</v>
      </c>
      <c r="K5" s="138">
        <f t="shared" ref="K5:K16" si="6">J5-(3*$C5)</f>
        <v>-54</v>
      </c>
      <c r="L5" s="135">
        <f>'UBS Vila Dalva'!K18+'UBS  e NASF Jardim Boa Vista'!K19+'UBS e NASF Jardim D´Abril'!K18+'UBS Jardim Jaqueline'!K19+'UBS E NASF Malta Cardoso'!K23+'AMA_ UBS e NASF Paulo VI'!K17+'UBS Real Parque'!K22+' AMA e UBS Sao Jorge'!K21</f>
        <v>0</v>
      </c>
      <c r="M5" s="136">
        <f t="shared" si="3"/>
        <v>-45</v>
      </c>
      <c r="N5" s="135">
        <f>'UBS Vila Dalva'!M18+'UBS  e NASF Jardim Boa Vista'!M19+'UBS e NASF Jardim D´Abril'!M18+'UBS Jardim Jaqueline'!M19+'UBS E NASF Malta Cardoso'!M23+'AMA_ UBS e NASF Paulo VI'!M17+'UBS Real Parque'!M22+' AMA e UBS Sao Jorge'!M21</f>
        <v>0</v>
      </c>
      <c r="O5" s="245">
        <f t="shared" si="4"/>
        <v>-45</v>
      </c>
      <c r="P5" s="135">
        <f>'UBS Vila Dalva'!O18+'UBS  e NASF Jardim Boa Vista'!O19+'UBS e NASF Jardim D´Abril'!O18+'UBS Jardim Jaqueline'!O19+'UBS E NASF Malta Cardoso'!O23+'AMA_ UBS e NASF Paulo VI'!O17+'UBS Real Parque'!O22+' AMA e UBS Sao Jorge'!O21</f>
        <v>0</v>
      </c>
      <c r="Q5" s="127">
        <f t="shared" si="3"/>
        <v>-45</v>
      </c>
      <c r="R5" s="137">
        <f t="shared" ref="R5:R16" si="7">P5+L5+N5</f>
        <v>0</v>
      </c>
      <c r="S5" s="139">
        <f t="shared" ref="S5:S17" si="8">R5-(3*$C5)</f>
        <v>-135</v>
      </c>
    </row>
    <row r="6" spans="1:19" x14ac:dyDescent="0.25">
      <c r="A6" t="s">
        <v>233</v>
      </c>
      <c r="B6" s="109" t="s">
        <v>271</v>
      </c>
      <c r="C6" s="133">
        <f>'UBS Vila Dalva'!B19+'UBS  e NASF Jardim Boa Vista'!B21+'UBS e NASF Jardim D´Abril'!B19+'UBS Jardim Jaqueline'!B20+'UBS E NASF Malta Cardoso'!B24+'UBS Real Parque'!B23+'UBS Sao Remo'!B25+'AMA_ UBS e NASF Paulo VI'!B18+' AMA e UBS Sao Jorge'!B22</f>
        <v>45</v>
      </c>
      <c r="D6" s="135">
        <f>'UBS Vila Dalva'!C19+'UBS  e NASF Jardim Boa Vista'!C21+'UBS e NASF Jardim D´Abril'!C19+'UBS Jardim Jaqueline'!C20+'UBS E NASF Malta Cardoso'!C24+'AMA_ UBS e NASF Paulo VI'!C18+'UBS Real Parque'!C23+' AMA e UBS Sao Jorge'!C22</f>
        <v>42</v>
      </c>
      <c r="E6" s="134">
        <f t="shared" si="0"/>
        <v>-3</v>
      </c>
      <c r="F6" s="135">
        <f>'UBS Vila Dalva'!E19+'UBS  e NASF Jardim Boa Vista'!E21+'UBS e NASF Jardim D´Abril'!E19+'UBS Jardim Jaqueline'!E20+'UBS E NASF Malta Cardoso'!E24+'AMA_ UBS e NASF Paulo VI'!E18+'UBS Real Parque'!E23+' AMA e UBS Sao Jorge'!E22</f>
        <v>42</v>
      </c>
      <c r="G6" s="136">
        <f t="shared" si="0"/>
        <v>45</v>
      </c>
      <c r="H6" s="135">
        <f>'UBS Vila Dalva'!G19+'UBS  e NASF Jardim Boa Vista'!G21+'UBS e NASF Jardim D´Abril'!G19+'UBS Jardim Jaqueline'!G20+'UBS E NASF Malta Cardoso'!G24+'AMA_ UBS e NASF Paulo VI'!G18+'UBS Real Parque'!G23+' AMA e UBS Sao Jorge'!G22</f>
        <v>0</v>
      </c>
      <c r="I6" s="127">
        <f t="shared" si="0"/>
        <v>-45</v>
      </c>
      <c r="J6" s="137">
        <f t="shared" si="5"/>
        <v>84</v>
      </c>
      <c r="K6" s="138">
        <f t="shared" si="6"/>
        <v>-51</v>
      </c>
      <c r="L6" s="135">
        <f>'UBS Vila Dalva'!K19+'UBS  e NASF Jardim Boa Vista'!K21+'UBS e NASF Jardim D´Abril'!K19+'UBS Jardim Jaqueline'!K20+'UBS E NASF Malta Cardoso'!K24+'AMA_ UBS e NASF Paulo VI'!K18+'UBS Real Parque'!K23+' AMA e UBS Sao Jorge'!K22</f>
        <v>0</v>
      </c>
      <c r="M6" s="136">
        <f t="shared" si="3"/>
        <v>-45</v>
      </c>
      <c r="N6" s="135">
        <f>'UBS Vila Dalva'!M19+'UBS  e NASF Jardim Boa Vista'!M21+'UBS e NASF Jardim D´Abril'!M19+'UBS Jardim Jaqueline'!M20+'UBS E NASF Malta Cardoso'!M24+'AMA_ UBS e NASF Paulo VI'!M18+'UBS Real Parque'!M23+' AMA e UBS Sao Jorge'!M22</f>
        <v>0</v>
      </c>
      <c r="O6" s="245">
        <f t="shared" si="4"/>
        <v>-45</v>
      </c>
      <c r="P6" s="135">
        <f>'UBS Vila Dalva'!O19+'UBS  e NASF Jardim Boa Vista'!O21+'UBS e NASF Jardim D´Abril'!O19+'UBS Jardim Jaqueline'!O20+'UBS E NASF Malta Cardoso'!O24+'AMA_ UBS e NASF Paulo VI'!O18+'UBS Real Parque'!O23+' AMA e UBS Sao Jorge'!O22</f>
        <v>0</v>
      </c>
      <c r="Q6" s="127">
        <f t="shared" si="3"/>
        <v>-45</v>
      </c>
      <c r="R6" s="137">
        <f t="shared" si="7"/>
        <v>0</v>
      </c>
      <c r="S6" s="139">
        <f t="shared" si="8"/>
        <v>-135</v>
      </c>
    </row>
    <row r="7" spans="1:19" x14ac:dyDescent="0.25">
      <c r="A7" t="s">
        <v>233</v>
      </c>
      <c r="B7" s="109" t="s">
        <v>270</v>
      </c>
      <c r="C7" s="133">
        <f>'UBS Vila Dalva'!B20+'UBS  e NASF Jardim Boa Vista'!B22+'UBS E NASF Malta Cardoso'!B25+' AMA e UBS Sao Jorge'!B23</f>
        <v>7</v>
      </c>
      <c r="D7" s="135">
        <f>'UBS Vila Dalva'!C20+'UBS  e NASF Jardim Boa Vista'!C22+'UBS e NASF Jardim D´Abril'!C21+'AMA_ UBS e NASF Paulo VI'!C19+' AMA e UBS Sao Jorge'!C23</f>
        <v>8</v>
      </c>
      <c r="E7" s="134">
        <f t="shared" si="0"/>
        <v>1</v>
      </c>
      <c r="F7" s="135">
        <f>'UBS Vila Dalva'!E20+'UBS  e NASF Jardim Boa Vista'!E22+'UBS e NASF Jardim D´Abril'!E21+'AMA_ UBS e NASF Paulo VI'!E19+' AMA e UBS Sao Jorge'!E23</f>
        <v>8</v>
      </c>
      <c r="G7" s="136">
        <f t="shared" si="0"/>
        <v>7</v>
      </c>
      <c r="H7" s="135">
        <f>'UBS Vila Dalva'!G20+'UBS  e NASF Jardim Boa Vista'!G22+'UBS e NASF Jardim D´Abril'!G21+'AMA_ UBS e NASF Paulo VI'!G19+' AMA e UBS Sao Jorge'!G23</f>
        <v>0</v>
      </c>
      <c r="I7" s="127">
        <f t="shared" si="0"/>
        <v>-7</v>
      </c>
      <c r="J7" s="137">
        <f t="shared" si="5"/>
        <v>16</v>
      </c>
      <c r="K7" s="138">
        <f t="shared" si="6"/>
        <v>-5</v>
      </c>
      <c r="L7" s="135">
        <f>'UBS Vila Dalva'!K20+'UBS  e NASF Jardim Boa Vista'!K22+'UBS e NASF Jardim D´Abril'!K21+'AMA_ UBS e NASF Paulo VI'!K19+' AMA e UBS Sao Jorge'!K23</f>
        <v>0</v>
      </c>
      <c r="M7" s="136">
        <f t="shared" si="3"/>
        <v>-7</v>
      </c>
      <c r="N7" s="135">
        <f>'UBS Vila Dalva'!M20+'UBS  e NASF Jardim Boa Vista'!M22+'UBS e NASF Jardim D´Abril'!M21+'AMA_ UBS e NASF Paulo VI'!M19+' AMA e UBS Sao Jorge'!M23</f>
        <v>0</v>
      </c>
      <c r="O7" s="245">
        <f t="shared" si="4"/>
        <v>-7</v>
      </c>
      <c r="P7" s="135">
        <f>'UBS Vila Dalva'!O20+'UBS  e NASF Jardim Boa Vista'!O22+'UBS e NASF Jardim D´Abril'!O21+'AMA_ UBS e NASF Paulo VI'!O19+' AMA e UBS Sao Jorge'!O23</f>
        <v>0</v>
      </c>
      <c r="Q7" s="127">
        <f t="shared" si="3"/>
        <v>-7</v>
      </c>
      <c r="R7" s="137">
        <f t="shared" si="7"/>
        <v>0</v>
      </c>
      <c r="S7" s="139">
        <f t="shared" si="8"/>
        <v>-21</v>
      </c>
    </row>
    <row r="8" spans="1:19" x14ac:dyDescent="0.25">
      <c r="A8" t="s">
        <v>233</v>
      </c>
      <c r="B8" s="109" t="s">
        <v>269</v>
      </c>
      <c r="C8" s="133" t="e">
        <f>'UBS  e NASF Jardim Boa Vista'!#REF!+'UBS E NASF Malta Cardoso'!#REF!+'AMA e UBS Vila Sonia'!B19+'UBS Real Parque'!B27+' AMA e UBS Sao Jorge'!B24</f>
        <v>#REF!</v>
      </c>
      <c r="D8" s="135" t="e">
        <f>'UBS  e NASF Jardim Boa Vista'!#REF!+'UBS E NASF Malta Cardoso'!#REF!+'AMA e UBS Vila Sonia'!C19+'UBS Real Parque'!C27+' AMA e UBS Sao Jorge'!C24</f>
        <v>#REF!</v>
      </c>
      <c r="E8" s="134" t="e">
        <f t="shared" si="0"/>
        <v>#REF!</v>
      </c>
      <c r="F8" s="135" t="e">
        <f>'UBS  e NASF Jardim Boa Vista'!#REF!+'UBS E NASF Malta Cardoso'!#REF!+'AMA e UBS Vila Sonia'!E19+'UBS Real Parque'!E27+' AMA e UBS Sao Jorge'!E24</f>
        <v>#REF!</v>
      </c>
      <c r="G8" s="136" t="e">
        <f t="shared" si="0"/>
        <v>#REF!</v>
      </c>
      <c r="H8" s="135" t="e">
        <f>'UBS  e NASF Jardim Boa Vista'!#REF!+'UBS E NASF Malta Cardoso'!#REF!+'AMA e UBS Vila Sonia'!G19+'UBS Real Parque'!G27+' AMA e UBS Sao Jorge'!G24</f>
        <v>#REF!</v>
      </c>
      <c r="I8" s="127" t="e">
        <f t="shared" si="0"/>
        <v>#REF!</v>
      </c>
      <c r="J8" s="137" t="e">
        <f t="shared" si="5"/>
        <v>#REF!</v>
      </c>
      <c r="K8" s="138" t="e">
        <f t="shared" si="6"/>
        <v>#REF!</v>
      </c>
      <c r="L8" s="135" t="e">
        <f>'UBS  e NASF Jardim Boa Vista'!#REF!+'UBS E NASF Malta Cardoso'!#REF!+'AMA e UBS Vila Sonia'!K19+'UBS Real Parque'!K27+' AMA e UBS Sao Jorge'!K24</f>
        <v>#REF!</v>
      </c>
      <c r="M8" s="136" t="e">
        <f t="shared" si="3"/>
        <v>#REF!</v>
      </c>
      <c r="N8" s="135" t="e">
        <f>'UBS  e NASF Jardim Boa Vista'!#REF!+'UBS E NASF Malta Cardoso'!#REF!+'AMA e UBS Vila Sonia'!M19+'UBS Real Parque'!M27+' AMA e UBS Sao Jorge'!M24</f>
        <v>#REF!</v>
      </c>
      <c r="O8" s="245" t="e">
        <f t="shared" si="4"/>
        <v>#REF!</v>
      </c>
      <c r="P8" s="135" t="e">
        <f>'UBS  e NASF Jardim Boa Vista'!#REF!+'UBS E NASF Malta Cardoso'!#REF!+'AMA e UBS Vila Sonia'!O19+'UBS Real Parque'!O27+' AMA e UBS Sao Jorge'!O24</f>
        <v>#REF!</v>
      </c>
      <c r="Q8" s="127" t="e">
        <f t="shared" si="3"/>
        <v>#REF!</v>
      </c>
      <c r="R8" s="137" t="e">
        <f t="shared" si="7"/>
        <v>#REF!</v>
      </c>
      <c r="S8" s="139" t="e">
        <f t="shared" si="8"/>
        <v>#REF!</v>
      </c>
    </row>
    <row r="9" spans="1:19" x14ac:dyDescent="0.25">
      <c r="A9" t="s">
        <v>233</v>
      </c>
      <c r="B9" s="109" t="s">
        <v>268</v>
      </c>
      <c r="C9" s="133" t="e">
        <f>'UBS Vila Dalva'!#REF!+'UBS E NASF Malta Cardoso'!B26+'UBS Real Parque'!B28+'UBS Sao Remo'!B26+'AMA_ UBS e NASF Paulo VI'!#REF!+' AMA e UBS Sao Jorge'!#REF!</f>
        <v>#REF!</v>
      </c>
      <c r="D9" s="135" t="e">
        <f>'UBS  e NASF Jardim Boa Vista'!#REF!+'UBS E NASF Malta Cardoso'!#REF!+'AMA e UBS Vila Sonia'!C19+' AMA e UBS Sao Jorge'!C24</f>
        <v>#REF!</v>
      </c>
      <c r="E9" s="134" t="e">
        <f t="shared" si="0"/>
        <v>#REF!</v>
      </c>
      <c r="F9" s="135" t="e">
        <f>'UBS  e NASF Jardim Boa Vista'!#REF!+'UBS E NASF Malta Cardoso'!#REF!+'AMA e UBS Vila Sonia'!E19+' AMA e UBS Sao Jorge'!E24</f>
        <v>#REF!</v>
      </c>
      <c r="G9" s="136" t="e">
        <f t="shared" si="0"/>
        <v>#REF!</v>
      </c>
      <c r="H9" s="135" t="e">
        <f>'UBS  e NASF Jardim Boa Vista'!#REF!+'UBS E NASF Malta Cardoso'!#REF!+'AMA e UBS Vila Sonia'!G19+' AMA e UBS Sao Jorge'!G24</f>
        <v>#REF!</v>
      </c>
      <c r="I9" s="127" t="e">
        <f t="shared" si="0"/>
        <v>#REF!</v>
      </c>
      <c r="J9" s="137" t="e">
        <f t="shared" si="5"/>
        <v>#REF!</v>
      </c>
      <c r="K9" s="138" t="e">
        <f t="shared" si="6"/>
        <v>#REF!</v>
      </c>
      <c r="L9" s="135" t="e">
        <f>'UBS  e NASF Jardim Boa Vista'!#REF!+'UBS E NASF Malta Cardoso'!#REF!+'AMA e UBS Vila Sonia'!K19+' AMA e UBS Sao Jorge'!K24</f>
        <v>#REF!</v>
      </c>
      <c r="M9" s="136" t="e">
        <f t="shared" si="3"/>
        <v>#REF!</v>
      </c>
      <c r="N9" s="135" t="e">
        <f>'UBS  e NASF Jardim Boa Vista'!#REF!+'UBS E NASF Malta Cardoso'!#REF!+'AMA e UBS Vila Sonia'!M19+' AMA e UBS Sao Jorge'!M24</f>
        <v>#REF!</v>
      </c>
      <c r="O9" s="245" t="e">
        <f t="shared" si="4"/>
        <v>#REF!</v>
      </c>
      <c r="P9" s="135" t="e">
        <f>'UBS  e NASF Jardim Boa Vista'!#REF!+'UBS E NASF Malta Cardoso'!#REF!+'AMA e UBS Vila Sonia'!O19+' AMA e UBS Sao Jorge'!O24</f>
        <v>#REF!</v>
      </c>
      <c r="Q9" s="127" t="e">
        <f t="shared" si="3"/>
        <v>#REF!</v>
      </c>
      <c r="R9" s="137" t="e">
        <f t="shared" si="7"/>
        <v>#REF!</v>
      </c>
      <c r="S9" s="139" t="e">
        <f t="shared" si="8"/>
        <v>#REF!</v>
      </c>
    </row>
    <row r="10" spans="1:19" x14ac:dyDescent="0.25">
      <c r="A10" t="s">
        <v>233</v>
      </c>
      <c r="B10" s="109" t="s">
        <v>267</v>
      </c>
      <c r="C10" s="133" t="e">
        <f>'UBS Vila Dalva'!#REF!+'UBS  e NASF Jardim Boa Vista'!#REF!+'UBS E NASF Malta Cardoso'!B28+'UBS Real Parque'!B30+'UBS Sao Remo'!B28+'AMA e UBS Vila Sonia'!B23+'AMA_ UBS e NASF Paulo VI'!#REF!+' AMA e UBS Sao Jorge'!B37</f>
        <v>#REF!</v>
      </c>
      <c r="D10" s="135" t="e">
        <f>'UBS Vila Dalva'!#REF!+'UBS  e NASF Jardim Boa Vista'!#REF!+'UBS E NASF Malta Cardoso'!#REF!+'AMA e UBS Vila Sonia'!C23+'AMA_ UBS e NASF Paulo VI'!#REF!+'UBS Real Parque'!C30+' AMA e UBS Sao Jorge'!#REF!</f>
        <v>#REF!</v>
      </c>
      <c r="E10" s="134" t="e">
        <f t="shared" si="0"/>
        <v>#REF!</v>
      </c>
      <c r="F10" s="135" t="e">
        <f>'UBS Vila Dalva'!#REF!+'UBS  e NASF Jardim Boa Vista'!#REF!+'UBS E NASF Malta Cardoso'!#REF!+'AMA e UBS Vila Sonia'!E23+'AMA_ UBS e NASF Paulo VI'!#REF!+'UBS Real Parque'!E30+' AMA e UBS Sao Jorge'!#REF!</f>
        <v>#REF!</v>
      </c>
      <c r="G10" s="136" t="e">
        <f t="shared" si="0"/>
        <v>#REF!</v>
      </c>
      <c r="H10" s="135" t="e">
        <f>'UBS Vila Dalva'!#REF!+'UBS  e NASF Jardim Boa Vista'!#REF!+'UBS E NASF Malta Cardoso'!#REF!+'AMA e UBS Vila Sonia'!G23+'AMA_ UBS e NASF Paulo VI'!#REF!+'UBS Real Parque'!G30+' AMA e UBS Sao Jorge'!#REF!</f>
        <v>#REF!</v>
      </c>
      <c r="I10" s="127" t="e">
        <f t="shared" si="0"/>
        <v>#REF!</v>
      </c>
      <c r="J10" s="137" t="e">
        <f t="shared" si="5"/>
        <v>#REF!</v>
      </c>
      <c r="K10" s="138" t="e">
        <f t="shared" si="6"/>
        <v>#REF!</v>
      </c>
      <c r="L10" s="135" t="e">
        <f>'UBS Vila Dalva'!#REF!+'UBS  e NASF Jardim Boa Vista'!#REF!+'UBS E NASF Malta Cardoso'!#REF!+'AMA e UBS Vila Sonia'!K23+'AMA_ UBS e NASF Paulo VI'!#REF!+'UBS Real Parque'!K30+' AMA e UBS Sao Jorge'!#REF!</f>
        <v>#REF!</v>
      </c>
      <c r="M10" s="136" t="e">
        <f t="shared" si="3"/>
        <v>#REF!</v>
      </c>
      <c r="N10" s="135" t="e">
        <f>'UBS Vila Dalva'!#REF!+'UBS  e NASF Jardim Boa Vista'!#REF!+'UBS E NASF Malta Cardoso'!#REF!+'AMA e UBS Vila Sonia'!M23+'AMA_ UBS e NASF Paulo VI'!#REF!+'UBS Real Parque'!M30+' AMA e UBS Sao Jorge'!#REF!</f>
        <v>#REF!</v>
      </c>
      <c r="O10" s="245" t="e">
        <f t="shared" si="4"/>
        <v>#REF!</v>
      </c>
      <c r="P10" s="135" t="e">
        <f>'UBS Vila Dalva'!#REF!+'UBS  e NASF Jardim Boa Vista'!#REF!+'UBS E NASF Malta Cardoso'!#REF!+'AMA e UBS Vila Sonia'!O23+'AMA_ UBS e NASF Paulo VI'!#REF!+'UBS Real Parque'!O30+' AMA e UBS Sao Jorge'!#REF!</f>
        <v>#REF!</v>
      </c>
      <c r="Q10" s="127" t="e">
        <f t="shared" si="3"/>
        <v>#REF!</v>
      </c>
      <c r="R10" s="137" t="e">
        <f t="shared" si="7"/>
        <v>#REF!</v>
      </c>
      <c r="S10" s="139" t="e">
        <f t="shared" si="8"/>
        <v>#REF!</v>
      </c>
    </row>
    <row r="11" spans="1:19" x14ac:dyDescent="0.25">
      <c r="A11" t="s">
        <v>233</v>
      </c>
      <c r="B11" s="109" t="s">
        <v>266</v>
      </c>
      <c r="C11" s="133" t="e">
        <f>'UBS Vila Dalva'!#REF!+'UBS  e NASF Jardim Boa Vista'!#REF!+'UBS Real Parque'!B31+'UBS Sao Remo'!B29+'AMA e UBS Vila Sonia'!B25+' AMA e UBS Sao Jorge'!#REF!</f>
        <v>#REF!</v>
      </c>
      <c r="D11" s="135" t="e">
        <f>'UBS Vila Dalva'!#REF!+'UBS  e NASF Jardim Boa Vista'!#REF!+'UBS e NASF Jardim D´Abril'!C32+'UBS E NASF Malta Cardoso'!C43+'AMA e UBS Vila Sonia'!C25+'AMA_ UBS e NASF Paulo VI'!C33+'UBS Real Parque'!C31</f>
        <v>#REF!</v>
      </c>
      <c r="E11" s="134" t="e">
        <f t="shared" si="0"/>
        <v>#REF!</v>
      </c>
      <c r="F11" s="135" t="e">
        <f>'UBS Vila Dalva'!#REF!+'UBS  e NASF Jardim Boa Vista'!#REF!+'UBS e NASF Jardim D´Abril'!E32+'UBS E NASF Malta Cardoso'!E43+'AMA e UBS Vila Sonia'!E25+'AMA_ UBS e NASF Paulo VI'!E33+'UBS Real Parque'!E31</f>
        <v>#REF!</v>
      </c>
      <c r="G11" s="136" t="e">
        <f t="shared" si="0"/>
        <v>#REF!</v>
      </c>
      <c r="H11" s="135" t="e">
        <f>'UBS Vila Dalva'!#REF!+'UBS  e NASF Jardim Boa Vista'!#REF!+'UBS e NASF Jardim D´Abril'!G32+'UBS E NASF Malta Cardoso'!G43+'AMA e UBS Vila Sonia'!G25+'AMA_ UBS e NASF Paulo VI'!G33+'UBS Real Parque'!G31</f>
        <v>#REF!</v>
      </c>
      <c r="I11" s="127" t="e">
        <f t="shared" si="0"/>
        <v>#REF!</v>
      </c>
      <c r="J11" s="137" t="e">
        <f t="shared" si="5"/>
        <v>#REF!</v>
      </c>
      <c r="K11" s="138" t="e">
        <f t="shared" si="6"/>
        <v>#REF!</v>
      </c>
      <c r="L11" s="135" t="e">
        <f>'UBS Vila Dalva'!#REF!+'UBS  e NASF Jardim Boa Vista'!#REF!+'UBS e NASF Jardim D´Abril'!K32+'UBS E NASF Malta Cardoso'!K43+'AMA e UBS Vila Sonia'!K25+'AMA_ UBS e NASF Paulo VI'!K33+'UBS Real Parque'!K31</f>
        <v>#REF!</v>
      </c>
      <c r="M11" s="136" t="e">
        <f t="shared" si="3"/>
        <v>#REF!</v>
      </c>
      <c r="N11" s="135" t="e">
        <f>'UBS Vila Dalva'!#REF!+'UBS  e NASF Jardim Boa Vista'!#REF!+'UBS e NASF Jardim D´Abril'!M32+'UBS E NASF Malta Cardoso'!M43+'AMA e UBS Vila Sonia'!M25+'AMA_ UBS e NASF Paulo VI'!M33+'UBS Real Parque'!M31</f>
        <v>#REF!</v>
      </c>
      <c r="O11" s="245" t="e">
        <f t="shared" si="4"/>
        <v>#REF!</v>
      </c>
      <c r="P11" s="135" t="e">
        <f>'UBS Vila Dalva'!#REF!+'UBS  e NASF Jardim Boa Vista'!#REF!+'UBS e NASF Jardim D´Abril'!O32+'UBS E NASF Malta Cardoso'!O43+'AMA e UBS Vila Sonia'!O25+'AMA_ UBS e NASF Paulo VI'!O33+'UBS Real Parque'!O31</f>
        <v>#REF!</v>
      </c>
      <c r="Q11" s="127" t="e">
        <f t="shared" si="3"/>
        <v>#REF!</v>
      </c>
      <c r="R11" s="137" t="e">
        <f t="shared" si="7"/>
        <v>#REF!</v>
      </c>
      <c r="S11" s="139" t="e">
        <f t="shared" si="8"/>
        <v>#REF!</v>
      </c>
    </row>
    <row r="12" spans="1:19" x14ac:dyDescent="0.25">
      <c r="A12" t="s">
        <v>233</v>
      </c>
      <c r="B12" s="109" t="s">
        <v>265</v>
      </c>
      <c r="C12" s="133">
        <f>'UBS E NASF Malta Cardoso'!B27+'UBS Real Parque'!B29+'UBS Sao Remo'!B27+'AMA e UBS Vila Sonia'!B21</f>
        <v>7</v>
      </c>
      <c r="D12" s="135" t="e">
        <f>'UBS E NASF Malta Cardoso'!C27+'AMA e UBS Vila Sonia'!C21+'UBS Real Parque'!C29+' AMA e UBS Sao Jorge'!#REF!</f>
        <v>#REF!</v>
      </c>
      <c r="E12" s="134" t="e">
        <f t="shared" si="0"/>
        <v>#REF!</v>
      </c>
      <c r="F12" s="135" t="e">
        <f>'UBS E NASF Malta Cardoso'!E27+'AMA e UBS Vila Sonia'!E21+'UBS Real Parque'!E29+' AMA e UBS Sao Jorge'!#REF!</f>
        <v>#REF!</v>
      </c>
      <c r="G12" s="136" t="e">
        <f t="shared" si="0"/>
        <v>#REF!</v>
      </c>
      <c r="H12" s="135" t="e">
        <f>'UBS E NASF Malta Cardoso'!G27+'AMA e UBS Vila Sonia'!G21+'UBS Real Parque'!G29+' AMA e UBS Sao Jorge'!#REF!</f>
        <v>#REF!</v>
      </c>
      <c r="I12" s="127" t="e">
        <f t="shared" si="0"/>
        <v>#REF!</v>
      </c>
      <c r="J12" s="137" t="e">
        <f t="shared" si="5"/>
        <v>#REF!</v>
      </c>
      <c r="K12" s="138" t="e">
        <f t="shared" si="6"/>
        <v>#REF!</v>
      </c>
      <c r="L12" s="135" t="e">
        <f>'UBS E NASF Malta Cardoso'!K27+'AMA e UBS Vila Sonia'!K21+'UBS Real Parque'!K29+' AMA e UBS Sao Jorge'!#REF!</f>
        <v>#REF!</v>
      </c>
      <c r="M12" s="136" t="e">
        <f t="shared" si="3"/>
        <v>#REF!</v>
      </c>
      <c r="N12" s="135" t="e">
        <f>'UBS E NASF Malta Cardoso'!M27+'AMA e UBS Vila Sonia'!M21+'UBS Real Parque'!M29+' AMA e UBS Sao Jorge'!#REF!</f>
        <v>#REF!</v>
      </c>
      <c r="O12" s="245" t="e">
        <f t="shared" si="4"/>
        <v>#REF!</v>
      </c>
      <c r="P12" s="135" t="e">
        <f>'UBS E NASF Malta Cardoso'!O27+'AMA e UBS Vila Sonia'!O21+'UBS Real Parque'!O29+' AMA e UBS Sao Jorge'!#REF!</f>
        <v>#REF!</v>
      </c>
      <c r="Q12" s="127" t="e">
        <f t="shared" si="3"/>
        <v>#REF!</v>
      </c>
      <c r="R12" s="137" t="e">
        <f t="shared" si="7"/>
        <v>#REF!</v>
      </c>
      <c r="S12" s="139" t="e">
        <f t="shared" si="8"/>
        <v>#REF!</v>
      </c>
    </row>
    <row r="13" spans="1:19" x14ac:dyDescent="0.25">
      <c r="A13" t="s">
        <v>233</v>
      </c>
      <c r="B13" s="109" t="s">
        <v>264</v>
      </c>
      <c r="C13" s="133" t="e">
        <f>'UBS Vila Dalva'!#REF!+'UBS  e NASF Jardim Boa Vista'!#REF!+'UBS E NASF Malta Cardoso'!B29+'UBS Real Parque'!B32+'UBS Sao Remo'!B32+'AMA e UBS Vila Sonia'!B26+'AMA_ UBS e NASF Paulo VI'!#REF!+' AMA e UBS Sao Jorge'!#REF!</f>
        <v>#REF!</v>
      </c>
      <c r="D13" s="135" t="e">
        <f>'UBS Vila Dalva'!#REF!+'UBS  e NASF Jardim Boa Vista'!#REF!+'UBS E NASF Malta Cardoso'!C29+'AMA e UBS Vila Sonia'!C26+'UBS Real Parque'!C32</f>
        <v>#REF!</v>
      </c>
      <c r="E13" s="134" t="e">
        <f t="shared" si="0"/>
        <v>#REF!</v>
      </c>
      <c r="F13" s="135" t="e">
        <f>'UBS Vila Dalva'!#REF!+'UBS  e NASF Jardim Boa Vista'!#REF!+'UBS E NASF Malta Cardoso'!E29+'AMA e UBS Vila Sonia'!E26+'UBS Real Parque'!E32</f>
        <v>#REF!</v>
      </c>
      <c r="G13" s="136" t="e">
        <f t="shared" si="0"/>
        <v>#REF!</v>
      </c>
      <c r="H13" s="135" t="e">
        <f>'UBS Vila Dalva'!#REF!+'UBS  e NASF Jardim Boa Vista'!#REF!+'UBS E NASF Malta Cardoso'!G29+'AMA e UBS Vila Sonia'!G26+'UBS Real Parque'!G32</f>
        <v>#REF!</v>
      </c>
      <c r="I13" s="127" t="e">
        <f t="shared" si="0"/>
        <v>#REF!</v>
      </c>
      <c r="J13" s="137" t="e">
        <f t="shared" si="5"/>
        <v>#REF!</v>
      </c>
      <c r="K13" s="138" t="e">
        <f t="shared" si="6"/>
        <v>#REF!</v>
      </c>
      <c r="L13" s="135" t="e">
        <f>'UBS Vila Dalva'!#REF!+'UBS  e NASF Jardim Boa Vista'!#REF!+'UBS E NASF Malta Cardoso'!K29+'AMA e UBS Vila Sonia'!K26+'UBS Real Parque'!K32</f>
        <v>#REF!</v>
      </c>
      <c r="M13" s="136" t="e">
        <f t="shared" si="3"/>
        <v>#REF!</v>
      </c>
      <c r="N13" s="135" t="e">
        <f>'UBS Vila Dalva'!#REF!+'UBS  e NASF Jardim Boa Vista'!#REF!+'UBS E NASF Malta Cardoso'!M29+'AMA e UBS Vila Sonia'!M26+'UBS Real Parque'!M32</f>
        <v>#REF!</v>
      </c>
      <c r="O13" s="245" t="e">
        <f t="shared" si="4"/>
        <v>#REF!</v>
      </c>
      <c r="P13" s="135" t="e">
        <f>'UBS Vila Dalva'!#REF!+'UBS  e NASF Jardim Boa Vista'!#REF!+'UBS E NASF Malta Cardoso'!O29+'AMA e UBS Vila Sonia'!O26+'UBS Real Parque'!O32</f>
        <v>#REF!</v>
      </c>
      <c r="Q13" s="127" t="e">
        <f t="shared" si="3"/>
        <v>#REF!</v>
      </c>
      <c r="R13" s="137" t="e">
        <f t="shared" si="7"/>
        <v>#REF!</v>
      </c>
      <c r="S13" s="139" t="e">
        <f t="shared" si="8"/>
        <v>#REF!</v>
      </c>
    </row>
    <row r="14" spans="1:19" x14ac:dyDescent="0.25">
      <c r="A14" t="s">
        <v>233</v>
      </c>
      <c r="B14" s="109" t="s">
        <v>263</v>
      </c>
      <c r="C14" s="133">
        <f>'UBS Vila Dalva'!B21+'UBS  e NASF Jardim Boa Vista'!B23+'UBS E NASF Malta Cardoso'!B33+'UBS Real Parque'!B33+'UBS Sao Remo'!B33+'AMA e UBS Vila Sonia'!B27+'AMA_ UBS e NASF Paulo VI'!B20+' AMA e UBS Sao Jorge'!B25</f>
        <v>28</v>
      </c>
      <c r="D14" s="135">
        <v>0</v>
      </c>
      <c r="E14" s="134">
        <f t="shared" si="0"/>
        <v>-28</v>
      </c>
      <c r="F14" s="135">
        <v>0</v>
      </c>
      <c r="G14" s="136">
        <f t="shared" si="0"/>
        <v>28</v>
      </c>
      <c r="H14" s="135">
        <v>0</v>
      </c>
      <c r="I14" s="127">
        <f t="shared" si="0"/>
        <v>-28</v>
      </c>
      <c r="J14" s="137">
        <f t="shared" si="5"/>
        <v>0</v>
      </c>
      <c r="K14" s="138">
        <f t="shared" si="6"/>
        <v>-84</v>
      </c>
      <c r="L14" s="135">
        <v>0</v>
      </c>
      <c r="M14" s="136">
        <f t="shared" si="3"/>
        <v>-28</v>
      </c>
      <c r="N14" s="135">
        <v>0</v>
      </c>
      <c r="O14" s="245">
        <f t="shared" si="4"/>
        <v>-28</v>
      </c>
      <c r="P14" s="135">
        <v>0</v>
      </c>
      <c r="Q14" s="127">
        <f t="shared" si="3"/>
        <v>-28</v>
      </c>
      <c r="R14" s="137">
        <f t="shared" si="7"/>
        <v>0</v>
      </c>
      <c r="S14" s="139">
        <f t="shared" si="8"/>
        <v>-84</v>
      </c>
    </row>
    <row r="15" spans="1:19" x14ac:dyDescent="0.25">
      <c r="A15" t="s">
        <v>233</v>
      </c>
      <c r="B15" s="109" t="s">
        <v>262</v>
      </c>
      <c r="C15" s="133" t="e">
        <f>'UBS Vila Dalva'!#REF!+'UBS Sao Remo'!B34+'AMA e UBS Vila Sonia'!B28</f>
        <v>#REF!</v>
      </c>
      <c r="D15" s="135" t="e">
        <f>'UBS Vila Dalva'!#REF!+'AMA e UBS Vila Sonia'!C28</f>
        <v>#REF!</v>
      </c>
      <c r="E15" s="134" t="e">
        <f t="shared" si="0"/>
        <v>#REF!</v>
      </c>
      <c r="F15" s="135" t="e">
        <f>'UBS Vila Dalva'!#REF!+'AMA e UBS Vila Sonia'!E28</f>
        <v>#REF!</v>
      </c>
      <c r="G15" s="136" t="e">
        <f t="shared" si="0"/>
        <v>#REF!</v>
      </c>
      <c r="H15" s="135" t="e">
        <f>'UBS Vila Dalva'!#REF!+'AMA e UBS Vila Sonia'!G28</f>
        <v>#REF!</v>
      </c>
      <c r="I15" s="127" t="e">
        <f t="shared" si="0"/>
        <v>#REF!</v>
      </c>
      <c r="J15" s="137" t="e">
        <f t="shared" si="5"/>
        <v>#REF!</v>
      </c>
      <c r="K15" s="138" t="e">
        <f t="shared" si="6"/>
        <v>#REF!</v>
      </c>
      <c r="L15" s="135" t="e">
        <f>'UBS Vila Dalva'!#REF!+'AMA e UBS Vila Sonia'!K28</f>
        <v>#REF!</v>
      </c>
      <c r="M15" s="136" t="e">
        <f t="shared" si="3"/>
        <v>#REF!</v>
      </c>
      <c r="N15" s="135" t="e">
        <f>'UBS Vila Dalva'!#REF!+'AMA e UBS Vila Sonia'!M28</f>
        <v>#REF!</v>
      </c>
      <c r="O15" s="245" t="e">
        <f t="shared" si="4"/>
        <v>#REF!</v>
      </c>
      <c r="P15" s="135" t="e">
        <f>'UBS Vila Dalva'!#REF!+'AMA e UBS Vila Sonia'!O28</f>
        <v>#REF!</v>
      </c>
      <c r="Q15" s="127" t="e">
        <f t="shared" si="3"/>
        <v>#REF!</v>
      </c>
      <c r="R15" s="137" t="e">
        <f t="shared" si="7"/>
        <v>#REF!</v>
      </c>
      <c r="S15" s="139" t="e">
        <f t="shared" si="8"/>
        <v>#REF!</v>
      </c>
    </row>
    <row r="16" spans="1:19" ht="15.75" thickBot="1" x14ac:dyDescent="0.3">
      <c r="A16" t="s">
        <v>233</v>
      </c>
      <c r="B16" s="110" t="s">
        <v>261</v>
      </c>
      <c r="C16" s="140" t="e">
        <f>'UBS  e NASF Jardim Boa Vista'!#REF!+'UBS Real Parque'!B34+'UBS Sao Remo'!B36+'AMA e UBS Vila Sonia'!B30+'AMA_ UBS e NASF Paulo VI'!B34</f>
        <v>#REF!</v>
      </c>
      <c r="D16" s="142">
        <v>0</v>
      </c>
      <c r="E16" s="141" t="e">
        <f t="shared" si="0"/>
        <v>#REF!</v>
      </c>
      <c r="F16" s="142">
        <v>0</v>
      </c>
      <c r="G16" s="143" t="e">
        <f t="shared" si="0"/>
        <v>#REF!</v>
      </c>
      <c r="H16" s="142">
        <v>0</v>
      </c>
      <c r="I16" s="143" t="e">
        <f t="shared" si="0"/>
        <v>#REF!</v>
      </c>
      <c r="J16" s="144">
        <f t="shared" si="5"/>
        <v>0</v>
      </c>
      <c r="K16" s="145" t="e">
        <f t="shared" si="6"/>
        <v>#REF!</v>
      </c>
      <c r="L16" s="142">
        <v>0</v>
      </c>
      <c r="M16" s="143" t="e">
        <f t="shared" si="3"/>
        <v>#REF!</v>
      </c>
      <c r="N16" s="142">
        <v>0</v>
      </c>
      <c r="O16" s="246" t="e">
        <f t="shared" si="4"/>
        <v>#REF!</v>
      </c>
      <c r="P16" s="142">
        <v>0</v>
      </c>
      <c r="Q16" s="143" t="e">
        <f t="shared" si="3"/>
        <v>#REF!</v>
      </c>
      <c r="R16" s="144">
        <f t="shared" si="7"/>
        <v>0</v>
      </c>
      <c r="S16" s="146" t="e">
        <f t="shared" si="8"/>
        <v>#REF!</v>
      </c>
    </row>
    <row r="17" spans="1:19" ht="15.75" thickBot="1" x14ac:dyDescent="0.3">
      <c r="B17" s="242" t="s">
        <v>121</v>
      </c>
      <c r="C17" s="147" t="e">
        <f>SUM(C4:C16)</f>
        <v>#REF!</v>
      </c>
      <c r="D17" s="147" t="e">
        <f>SUM(D4:D16)</f>
        <v>#REF!</v>
      </c>
      <c r="E17" s="148" t="e">
        <f t="shared" si="0"/>
        <v>#REF!</v>
      </c>
      <c r="F17" s="147" t="e">
        <f>SUM(F4:F16)</f>
        <v>#REF!</v>
      </c>
      <c r="G17" s="150" t="e">
        <f>SUM(G7:G16)</f>
        <v>#REF!</v>
      </c>
      <c r="H17" s="149" t="e">
        <f>SUM(H4:H16)</f>
        <v>#REF!</v>
      </c>
      <c r="I17" s="150" t="e">
        <f>SUM(I4:I16)</f>
        <v>#REF!</v>
      </c>
      <c r="J17" s="151" t="e">
        <f>SUM(J4:J16)</f>
        <v>#REF!</v>
      </c>
      <c r="K17" s="152" t="e">
        <f>SUM(K7:K16)</f>
        <v>#REF!</v>
      </c>
      <c r="L17" s="149" t="e">
        <f t="shared" ref="L17:R17" si="9">SUM(L4:L16)</f>
        <v>#REF!</v>
      </c>
      <c r="M17" s="150" t="e">
        <f t="shared" si="9"/>
        <v>#REF!</v>
      </c>
      <c r="N17" s="149" t="e">
        <f t="shared" si="9"/>
        <v>#REF!</v>
      </c>
      <c r="O17" s="247" t="e">
        <f t="shared" si="9"/>
        <v>#REF!</v>
      </c>
      <c r="P17" s="149" t="e">
        <f t="shared" si="9"/>
        <v>#REF!</v>
      </c>
      <c r="Q17" s="150" t="e">
        <f t="shared" si="9"/>
        <v>#REF!</v>
      </c>
      <c r="R17" s="151" t="e">
        <f t="shared" si="9"/>
        <v>#REF!</v>
      </c>
      <c r="S17" s="153" t="e">
        <f t="shared" si="8"/>
        <v>#REF!</v>
      </c>
    </row>
    <row r="18" spans="1:19" ht="15.75" thickTop="1" x14ac:dyDescent="0.25">
      <c r="A18" t="s">
        <v>114</v>
      </c>
      <c r="B18" s="24" t="s">
        <v>274</v>
      </c>
      <c r="C18" s="124">
        <f>'UBS E NASF Malta Cardoso'!B29</f>
        <v>2</v>
      </c>
      <c r="D18" s="126"/>
      <c r="E18" s="125">
        <f t="shared" si="0"/>
        <v>-2</v>
      </c>
      <c r="F18" s="126"/>
      <c r="G18" s="127"/>
      <c r="H18" s="126"/>
      <c r="I18" s="127"/>
      <c r="J18" s="128"/>
      <c r="K18" s="129"/>
      <c r="L18" s="126"/>
      <c r="M18" s="130"/>
      <c r="N18" s="131"/>
      <c r="O18" s="127"/>
      <c r="P18" s="126"/>
      <c r="Q18" s="127"/>
      <c r="R18" s="128"/>
      <c r="S18" s="132"/>
    </row>
    <row r="19" spans="1:19" x14ac:dyDescent="0.25">
      <c r="A19" t="s">
        <v>114</v>
      </c>
      <c r="B19" s="111" t="s">
        <v>275</v>
      </c>
      <c r="C19" s="133">
        <f>'AMA_ UBS e NASF Paulo VI'!B30</f>
        <v>1</v>
      </c>
      <c r="D19" s="135"/>
      <c r="E19" s="134">
        <f t="shared" ref="E19:E47" si="10">D19-C19</f>
        <v>-1</v>
      </c>
      <c r="F19" s="135"/>
      <c r="G19" s="136"/>
      <c r="H19" s="135"/>
      <c r="I19" s="127"/>
      <c r="J19" s="137"/>
      <c r="K19" s="138"/>
      <c r="L19" s="135"/>
      <c r="M19" s="136"/>
      <c r="N19" s="135"/>
      <c r="O19" s="136"/>
      <c r="P19" s="135"/>
      <c r="Q19" s="127"/>
      <c r="R19" s="137"/>
      <c r="S19" s="139"/>
    </row>
    <row r="20" spans="1:19" x14ac:dyDescent="0.25">
      <c r="A20" t="s">
        <v>114</v>
      </c>
      <c r="B20" s="111" t="s">
        <v>276</v>
      </c>
      <c r="C20" s="133">
        <f>'AMA_ UBS e NASF Paulo VI'!B33</f>
        <v>1</v>
      </c>
      <c r="D20" s="135"/>
      <c r="E20" s="134">
        <f t="shared" si="10"/>
        <v>-1</v>
      </c>
      <c r="F20" s="135"/>
      <c r="G20" s="136"/>
      <c r="H20" s="135"/>
      <c r="I20" s="127"/>
      <c r="J20" s="137"/>
      <c r="K20" s="138"/>
      <c r="L20" s="135"/>
      <c r="M20" s="136"/>
      <c r="N20" s="135"/>
      <c r="O20" s="136"/>
      <c r="P20" s="135"/>
      <c r="Q20" s="127"/>
      <c r="R20" s="137"/>
      <c r="S20" s="139"/>
    </row>
    <row r="21" spans="1:19" x14ac:dyDescent="0.25">
      <c r="A21" t="s">
        <v>114</v>
      </c>
      <c r="B21" s="111" t="s">
        <v>277</v>
      </c>
      <c r="C21" s="133">
        <f>'UBS e NASF Jardim D´Abril'!B33+'UBS E NASF Malta Cardoso'!B44</f>
        <v>2</v>
      </c>
      <c r="D21" s="135"/>
      <c r="E21" s="134">
        <f t="shared" si="10"/>
        <v>-2</v>
      </c>
      <c r="F21" s="135"/>
      <c r="G21" s="136"/>
      <c r="H21" s="135"/>
      <c r="I21" s="127"/>
      <c r="J21" s="137"/>
      <c r="K21" s="138"/>
      <c r="L21" s="135"/>
      <c r="M21" s="136"/>
      <c r="N21" s="135"/>
      <c r="O21" s="136"/>
      <c r="P21" s="135"/>
      <c r="Q21" s="127"/>
      <c r="R21" s="137"/>
      <c r="S21" s="139"/>
    </row>
    <row r="22" spans="1:19" x14ac:dyDescent="0.25">
      <c r="A22" t="s">
        <v>114</v>
      </c>
      <c r="B22" s="111" t="s">
        <v>278</v>
      </c>
      <c r="C22" s="133">
        <f>'UBS e NASF Jardim D´Abril'!B34+'UBS E NASF Malta Cardoso'!B45+'AMA_ UBS e NASF Paulo VI'!B34</f>
        <v>3</v>
      </c>
      <c r="D22" s="135"/>
      <c r="E22" s="134">
        <f t="shared" si="10"/>
        <v>-3</v>
      </c>
      <c r="F22" s="135"/>
      <c r="G22" s="136"/>
      <c r="H22" s="135"/>
      <c r="I22" s="127"/>
      <c r="J22" s="137"/>
      <c r="K22" s="138"/>
      <c r="L22" s="135"/>
      <c r="M22" s="136"/>
      <c r="N22" s="135"/>
      <c r="O22" s="136"/>
      <c r="P22" s="135"/>
      <c r="Q22" s="127"/>
      <c r="R22" s="137"/>
      <c r="S22" s="139"/>
    </row>
    <row r="23" spans="1:19" x14ac:dyDescent="0.25">
      <c r="A23" t="s">
        <v>114</v>
      </c>
      <c r="B23" s="111" t="s">
        <v>279</v>
      </c>
      <c r="C23" s="133">
        <f>'UBS e NASF Jardim D´Abril'!B37+'UBS E NASF Malta Cardoso'!B46+'AMA_ UBS e NASF Paulo VI'!B35</f>
        <v>3</v>
      </c>
      <c r="D23" s="135"/>
      <c r="E23" s="134">
        <f t="shared" si="10"/>
        <v>-3</v>
      </c>
      <c r="F23" s="135"/>
      <c r="G23" s="136"/>
      <c r="H23" s="135"/>
      <c r="I23" s="127"/>
      <c r="J23" s="137"/>
      <c r="K23" s="138"/>
      <c r="L23" s="135"/>
      <c r="M23" s="136"/>
      <c r="N23" s="135"/>
      <c r="O23" s="136"/>
      <c r="P23" s="135"/>
      <c r="Q23" s="127"/>
      <c r="R23" s="137"/>
      <c r="S23" s="139"/>
    </row>
    <row r="24" spans="1:19" ht="15.75" thickBot="1" x14ac:dyDescent="0.3">
      <c r="A24" t="s">
        <v>114</v>
      </c>
      <c r="B24" s="112" t="s">
        <v>280</v>
      </c>
      <c r="C24" s="140">
        <f>'UBS E NASF Malta Cardoso'!B42+'AMA_ UBS e NASF Paulo VI'!B31</f>
        <v>2</v>
      </c>
      <c r="D24" s="142"/>
      <c r="E24" s="141">
        <f t="shared" si="10"/>
        <v>-2</v>
      </c>
      <c r="F24" s="142"/>
      <c r="G24" s="143"/>
      <c r="H24" s="142"/>
      <c r="I24" s="143"/>
      <c r="J24" s="144"/>
      <c r="K24" s="145"/>
      <c r="L24" s="142"/>
      <c r="M24" s="136"/>
      <c r="N24" s="142"/>
      <c r="O24" s="143"/>
      <c r="P24" s="142"/>
      <c r="Q24" s="143"/>
      <c r="R24" s="144"/>
      <c r="S24" s="146"/>
    </row>
    <row r="25" spans="1:19" ht="15.75" thickBot="1" x14ac:dyDescent="0.3">
      <c r="B25" s="242" t="s">
        <v>120</v>
      </c>
      <c r="C25" s="147">
        <f>SUM(C18:C24)</f>
        <v>14</v>
      </c>
      <c r="D25" s="149"/>
      <c r="E25" s="148">
        <f t="shared" si="10"/>
        <v>-14</v>
      </c>
      <c r="F25" s="149"/>
      <c r="G25" s="150"/>
      <c r="H25" s="149"/>
      <c r="I25" s="150"/>
      <c r="J25" s="151"/>
      <c r="K25" s="152"/>
      <c r="L25" s="149"/>
      <c r="M25" s="154"/>
      <c r="N25" s="149"/>
      <c r="O25" s="150"/>
      <c r="P25" s="149"/>
      <c r="Q25" s="150"/>
      <c r="R25" s="151"/>
      <c r="S25" s="153"/>
    </row>
    <row r="26" spans="1:19" ht="15.75" thickTop="1" x14ac:dyDescent="0.25">
      <c r="A26" t="s">
        <v>115</v>
      </c>
      <c r="B26" s="24" t="s">
        <v>269</v>
      </c>
      <c r="C26" s="124" t="e">
        <f>'UBS  e NASF Jardim Boa Vista'!#REF!+'UBS E NASF Malta Cardoso'!#REF!+'UBS Real Parque'!B27</f>
        <v>#REF!</v>
      </c>
      <c r="D26" s="131"/>
      <c r="E26" s="155" t="e">
        <f t="shared" si="10"/>
        <v>#REF!</v>
      </c>
      <c r="F26" s="131"/>
      <c r="G26" s="130"/>
      <c r="H26" s="131"/>
      <c r="I26" s="130"/>
      <c r="J26" s="128"/>
      <c r="K26" s="129"/>
      <c r="L26" s="131"/>
      <c r="M26" s="130"/>
      <c r="N26" s="131"/>
      <c r="O26" s="130"/>
      <c r="P26" s="131"/>
      <c r="Q26" s="130"/>
      <c r="R26" s="128"/>
      <c r="S26" s="132"/>
    </row>
    <row r="27" spans="1:19" x14ac:dyDescent="0.25">
      <c r="A27" t="s">
        <v>115</v>
      </c>
      <c r="B27" s="111" t="s">
        <v>268</v>
      </c>
      <c r="C27" s="133" t="e">
        <f>'UBS Vila Dalva'!#REF!+'UBS E NASF Malta Cardoso'!B26+'UBS Real Parque'!B28+'UBS Sao Remo'!B26+'AMA e UBS Vila Sonia'!B20</f>
        <v>#REF!</v>
      </c>
      <c r="D27" s="135"/>
      <c r="E27" s="134" t="e">
        <f t="shared" si="10"/>
        <v>#REF!</v>
      </c>
      <c r="F27" s="135"/>
      <c r="G27" s="136"/>
      <c r="H27" s="135"/>
      <c r="I27" s="130"/>
      <c r="J27" s="137"/>
      <c r="K27" s="138"/>
      <c r="L27" s="135"/>
      <c r="M27" s="136"/>
      <c r="N27" s="135"/>
      <c r="O27" s="136"/>
      <c r="P27" s="135"/>
      <c r="Q27" s="130"/>
      <c r="R27" s="137"/>
      <c r="S27" s="139"/>
    </row>
    <row r="28" spans="1:19" x14ac:dyDescent="0.25">
      <c r="A28" t="s">
        <v>115</v>
      </c>
      <c r="B28" s="111" t="s">
        <v>281</v>
      </c>
      <c r="C28" s="133" t="e">
        <f>'UBS Vila Dalva'!#REF!+'UBS  e NASF Jardim Boa Vista'!#REF!+'UBS E NASF Malta Cardoso'!B28+'AMA e UBS Vila Sonia'!B23+'AMA_ UBS e NASF Paulo VI'!#REF!+'UBS Real Parque'!B30+' AMA e UBS Sao Jorge'!#REF!</f>
        <v>#REF!</v>
      </c>
      <c r="D28" s="135"/>
      <c r="E28" s="134" t="e">
        <f t="shared" si="10"/>
        <v>#REF!</v>
      </c>
      <c r="F28" s="135"/>
      <c r="G28" s="136"/>
      <c r="H28" s="135"/>
      <c r="I28" s="130"/>
      <c r="J28" s="137"/>
      <c r="K28" s="138"/>
      <c r="L28" s="135"/>
      <c r="M28" s="136"/>
      <c r="N28" s="135"/>
      <c r="O28" s="136"/>
      <c r="P28" s="135"/>
      <c r="Q28" s="130"/>
      <c r="R28" s="137"/>
      <c r="S28" s="139"/>
    </row>
    <row r="29" spans="1:19" x14ac:dyDescent="0.25">
      <c r="A29" t="s">
        <v>115</v>
      </c>
      <c r="B29" s="111" t="s">
        <v>266</v>
      </c>
      <c r="C29" s="133" t="e">
        <f>'UBS Vila Dalva'!#REF!+'UBS  e NASF Jardim Boa Vista'!#REF!+'UBS E NASF Malta Cardoso'!#REF!+'UBS Real Parque'!B31+'UBS Sao Remo'!B29+'AMA e UBS Vila Sonia'!B25+'AMA_ UBS e NASF Paulo VI'!B33+' AMA e UBS Sao Jorge'!#REF!</f>
        <v>#REF!</v>
      </c>
      <c r="D29" s="135"/>
      <c r="E29" s="134" t="e">
        <f t="shared" si="10"/>
        <v>#REF!</v>
      </c>
      <c r="F29" s="135"/>
      <c r="G29" s="136"/>
      <c r="H29" s="135"/>
      <c r="I29" s="130"/>
      <c r="J29" s="137"/>
      <c r="K29" s="138"/>
      <c r="L29" s="135"/>
      <c r="M29" s="136"/>
      <c r="N29" s="135"/>
      <c r="O29" s="136"/>
      <c r="P29" s="135"/>
      <c r="Q29" s="130"/>
      <c r="R29" s="137"/>
      <c r="S29" s="139"/>
    </row>
    <row r="30" spans="1:19" x14ac:dyDescent="0.25">
      <c r="A30" t="s">
        <v>115</v>
      </c>
      <c r="B30" s="111" t="s">
        <v>265</v>
      </c>
      <c r="C30" s="133" t="e">
        <f>'UBS E NASF Malta Cardoso'!B27+'UBS Real Parque'!B29+'UBS Sao Remo'!B27+'AMA e UBS Vila Sonia'!B21+'AMA_ UBS e NASF Paulo VI'!#REF!+' AMA e UBS Sao Jorge'!#REF!</f>
        <v>#REF!</v>
      </c>
      <c r="D30" s="135"/>
      <c r="E30" s="134" t="e">
        <f t="shared" si="10"/>
        <v>#REF!</v>
      </c>
      <c r="F30" s="135"/>
      <c r="G30" s="136"/>
      <c r="H30" s="135"/>
      <c r="I30" s="130"/>
      <c r="J30" s="137"/>
      <c r="K30" s="138"/>
      <c r="L30" s="135"/>
      <c r="M30" s="136"/>
      <c r="N30" s="135"/>
      <c r="O30" s="136"/>
      <c r="P30" s="135"/>
      <c r="Q30" s="130"/>
      <c r="R30" s="137"/>
      <c r="S30" s="139"/>
    </row>
    <row r="31" spans="1:19" x14ac:dyDescent="0.25">
      <c r="A31" t="s">
        <v>115</v>
      </c>
      <c r="B31" s="111" t="s">
        <v>264</v>
      </c>
      <c r="C31" s="133" t="e">
        <f>'UBS Vila Dalva'!#REF!+'UBS  e NASF Jardim Boa Vista'!#REF!+'UBS Real Parque'!B32+'UBS Sao Remo'!B32+'AMA e UBS Vila Sonia'!B26+'AMA_ UBS e NASF Paulo VI'!#REF!+' AMA e UBS Sao Jorge'!#REF!</f>
        <v>#REF!</v>
      </c>
      <c r="D31" s="135"/>
      <c r="E31" s="134" t="e">
        <f t="shared" si="10"/>
        <v>#REF!</v>
      </c>
      <c r="F31" s="135"/>
      <c r="G31" s="136"/>
      <c r="H31" s="135"/>
      <c r="I31" s="130"/>
      <c r="J31" s="137"/>
      <c r="K31" s="138"/>
      <c r="L31" s="135"/>
      <c r="M31" s="136"/>
      <c r="N31" s="135"/>
      <c r="O31" s="136"/>
      <c r="P31" s="135"/>
      <c r="Q31" s="130"/>
      <c r="R31" s="137"/>
      <c r="S31" s="139"/>
    </row>
    <row r="32" spans="1:19" x14ac:dyDescent="0.25">
      <c r="A32" t="s">
        <v>115</v>
      </c>
      <c r="B32" s="111" t="s">
        <v>263</v>
      </c>
      <c r="C32" s="133">
        <f>'AMA e UBS Vila Sonia'!B27</f>
        <v>7</v>
      </c>
      <c r="D32" s="135"/>
      <c r="E32" s="134">
        <f t="shared" si="10"/>
        <v>-7</v>
      </c>
      <c r="F32" s="135"/>
      <c r="G32" s="136"/>
      <c r="H32" s="135"/>
      <c r="I32" s="130"/>
      <c r="J32" s="137"/>
      <c r="K32" s="138"/>
      <c r="L32" s="135"/>
      <c r="M32" s="136"/>
      <c r="N32" s="135"/>
      <c r="O32" s="136"/>
      <c r="P32" s="135"/>
      <c r="Q32" s="130"/>
      <c r="R32" s="137"/>
      <c r="S32" s="139"/>
    </row>
    <row r="33" spans="1:19" x14ac:dyDescent="0.25">
      <c r="A33" t="s">
        <v>115</v>
      </c>
      <c r="B33" s="111" t="s">
        <v>262</v>
      </c>
      <c r="C33" s="133" t="e">
        <f>'UBS Vila Dalva'!#REF!+'UBS Sao Remo'!B34+'AMA e UBS Vila Sonia'!B28</f>
        <v>#REF!</v>
      </c>
      <c r="D33" s="135"/>
      <c r="E33" s="134" t="e">
        <f t="shared" si="10"/>
        <v>#REF!</v>
      </c>
      <c r="F33" s="135"/>
      <c r="G33" s="136"/>
      <c r="H33" s="135"/>
      <c r="I33" s="130"/>
      <c r="J33" s="137"/>
      <c r="K33" s="138"/>
      <c r="L33" s="135"/>
      <c r="M33" s="136"/>
      <c r="N33" s="135"/>
      <c r="O33" s="136"/>
      <c r="P33" s="135"/>
      <c r="Q33" s="130"/>
      <c r="R33" s="137"/>
      <c r="S33" s="139"/>
    </row>
    <row r="34" spans="1:19" x14ac:dyDescent="0.25">
      <c r="A34" t="s">
        <v>115</v>
      </c>
      <c r="B34" s="111" t="s">
        <v>261</v>
      </c>
      <c r="C34" s="133" t="e">
        <f>'UBS  e NASF Jardim Boa Vista'!#REF!+'UBS E NASF Malta Cardoso'!B45+'UBS Real Parque'!B34+'UBS Sao Remo'!B36+'AMA e UBS Vila Sonia'!B30+'AMA_ UBS e NASF Paulo VI'!B34</f>
        <v>#REF!</v>
      </c>
      <c r="D34" s="135"/>
      <c r="E34" s="134" t="e">
        <f>D34-C34</f>
        <v>#REF!</v>
      </c>
      <c r="F34" s="135"/>
      <c r="G34" s="136"/>
      <c r="H34" s="135"/>
      <c r="I34" s="130"/>
      <c r="J34" s="137"/>
      <c r="K34" s="138"/>
      <c r="L34" s="135"/>
      <c r="M34" s="136"/>
      <c r="N34" s="135"/>
      <c r="O34" s="136"/>
      <c r="P34" s="135"/>
      <c r="Q34" s="130"/>
      <c r="R34" s="137"/>
      <c r="S34" s="139"/>
    </row>
    <row r="35" spans="1:19" x14ac:dyDescent="0.25">
      <c r="A35" t="s">
        <v>115</v>
      </c>
      <c r="B35" s="111" t="s">
        <v>260</v>
      </c>
      <c r="C35" s="133">
        <f>'UBS E NASF Malta Cardoso'!B42+'AMA e UBS Vila Sonia'!B29+'AMA_ UBS e NASF Paulo VI'!B31</f>
        <v>3</v>
      </c>
      <c r="D35" s="135"/>
      <c r="E35" s="134">
        <f t="shared" si="10"/>
        <v>-3</v>
      </c>
      <c r="F35" s="135"/>
      <c r="G35" s="136"/>
      <c r="H35" s="135"/>
      <c r="I35" s="130"/>
      <c r="J35" s="137"/>
      <c r="K35" s="138"/>
      <c r="L35" s="135"/>
      <c r="M35" s="136"/>
      <c r="N35" s="135"/>
      <c r="O35" s="136"/>
      <c r="P35" s="135"/>
      <c r="Q35" s="130"/>
      <c r="R35" s="137"/>
      <c r="S35" s="139"/>
    </row>
    <row r="36" spans="1:19" x14ac:dyDescent="0.25">
      <c r="A36" t="s">
        <v>115</v>
      </c>
      <c r="B36" s="111" t="s">
        <v>259</v>
      </c>
      <c r="C36" s="133">
        <f>'UBS E NASF Malta Cardoso'!B44+'UBS E NASF Malta Cardoso'!B44</f>
        <v>2</v>
      </c>
      <c r="D36" s="135"/>
      <c r="E36" s="134">
        <f t="shared" si="10"/>
        <v>-2</v>
      </c>
      <c r="F36" s="135"/>
      <c r="G36" s="136"/>
      <c r="H36" s="135"/>
      <c r="I36" s="130"/>
      <c r="J36" s="137"/>
      <c r="K36" s="138"/>
      <c r="L36" s="135"/>
      <c r="M36" s="136"/>
      <c r="N36" s="135"/>
      <c r="O36" s="136"/>
      <c r="P36" s="135"/>
      <c r="Q36" s="130"/>
      <c r="R36" s="137"/>
      <c r="S36" s="139"/>
    </row>
    <row r="37" spans="1:19" ht="15.75" thickBot="1" x14ac:dyDescent="0.3">
      <c r="A37" t="s">
        <v>115</v>
      </c>
      <c r="B37" s="112" t="s">
        <v>258</v>
      </c>
      <c r="C37" s="140" t="e">
        <f>'UBS  e NASF Jardim Boa Vista'!#REF!</f>
        <v>#REF!</v>
      </c>
      <c r="D37" s="142"/>
      <c r="E37" s="141" t="e">
        <f t="shared" si="10"/>
        <v>#REF!</v>
      </c>
      <c r="F37" s="142"/>
      <c r="G37" s="143"/>
      <c r="H37" s="142"/>
      <c r="I37" s="143"/>
      <c r="J37" s="144"/>
      <c r="K37" s="145"/>
      <c r="L37" s="142"/>
      <c r="M37" s="143"/>
      <c r="N37" s="142"/>
      <c r="O37" s="143"/>
      <c r="P37" s="142"/>
      <c r="Q37" s="143"/>
      <c r="R37" s="144"/>
      <c r="S37" s="146"/>
    </row>
    <row r="38" spans="1:19" ht="15.75" thickBot="1" x14ac:dyDescent="0.3">
      <c r="B38" s="242" t="s">
        <v>119</v>
      </c>
      <c r="C38" s="147" t="e">
        <f>SUM(C26:C37)</f>
        <v>#REF!</v>
      </c>
      <c r="D38" s="149"/>
      <c r="E38" s="148" t="e">
        <f t="shared" si="10"/>
        <v>#REF!</v>
      </c>
      <c r="F38" s="149"/>
      <c r="G38" s="150"/>
      <c r="H38" s="149"/>
      <c r="I38" s="150"/>
      <c r="J38" s="151"/>
      <c r="K38" s="152"/>
      <c r="L38" s="149"/>
      <c r="M38" s="150"/>
      <c r="N38" s="149"/>
      <c r="O38" s="150"/>
      <c r="P38" s="149"/>
      <c r="Q38" s="150"/>
      <c r="R38" s="151"/>
      <c r="S38" s="153"/>
    </row>
    <row r="39" spans="1:19" ht="15.75" thickTop="1" x14ac:dyDescent="0.25">
      <c r="A39" t="s">
        <v>110</v>
      </c>
      <c r="B39" s="24" t="s">
        <v>257</v>
      </c>
      <c r="C39" s="124" t="e">
        <f>'AMA e UBS Vila Sonia'!B41+'AMA_ UBS e NASF Paulo VI'!#REF!+' AMA e UBS Sao Jorge'!B36</f>
        <v>#REF!</v>
      </c>
      <c r="D39" s="131"/>
      <c r="E39" s="155" t="e">
        <f t="shared" si="10"/>
        <v>#REF!</v>
      </c>
      <c r="F39" s="131"/>
      <c r="G39" s="130"/>
      <c r="H39" s="131"/>
      <c r="I39" s="130"/>
      <c r="J39" s="128"/>
      <c r="K39" s="129"/>
      <c r="L39" s="131"/>
      <c r="M39" s="130"/>
      <c r="N39" s="131"/>
      <c r="O39" s="130"/>
      <c r="P39" s="131"/>
      <c r="Q39" s="130"/>
      <c r="R39" s="128"/>
      <c r="S39" s="132"/>
    </row>
    <row r="40" spans="1:19" ht="15.75" thickBot="1" x14ac:dyDescent="0.3">
      <c r="A40" t="s">
        <v>110</v>
      </c>
      <c r="B40" s="112" t="s">
        <v>236</v>
      </c>
      <c r="C40" s="248" t="e">
        <f>'AMA e UBS Vila Sonia'!B42+'AMA_ UBS e NASF Paulo VI'!#REF!+' AMA e UBS Sao Jorge'!B37</f>
        <v>#REF!</v>
      </c>
      <c r="D40" s="142"/>
      <c r="E40" s="141" t="e">
        <f t="shared" si="10"/>
        <v>#REF!</v>
      </c>
      <c r="F40" s="142"/>
      <c r="G40" s="143"/>
      <c r="H40" s="142"/>
      <c r="I40" s="143"/>
      <c r="J40" s="144"/>
      <c r="K40" s="145"/>
      <c r="L40" s="142"/>
      <c r="M40" s="143"/>
      <c r="N40" s="142"/>
      <c r="O40" s="143"/>
      <c r="P40" s="142"/>
      <c r="Q40" s="143"/>
      <c r="R40" s="144"/>
      <c r="S40" s="146"/>
    </row>
    <row r="41" spans="1:19" ht="15.75" thickBot="1" x14ac:dyDescent="0.3">
      <c r="B41" s="243" t="s">
        <v>122</v>
      </c>
      <c r="C41" s="156" t="e">
        <f>SUM(C39:C40)</f>
        <v>#REF!</v>
      </c>
      <c r="D41" s="158"/>
      <c r="E41" s="157" t="e">
        <f t="shared" si="10"/>
        <v>#REF!</v>
      </c>
      <c r="F41" s="158"/>
      <c r="G41" s="154"/>
      <c r="H41" s="158"/>
      <c r="I41" s="154"/>
      <c r="J41" s="159"/>
      <c r="K41" s="160"/>
      <c r="L41" s="158"/>
      <c r="M41" s="154"/>
      <c r="N41" s="158"/>
      <c r="O41" s="154"/>
      <c r="P41" s="158"/>
      <c r="Q41" s="154"/>
      <c r="R41" s="159"/>
      <c r="S41" s="161"/>
    </row>
    <row r="42" spans="1:19" ht="15.75" thickTop="1" x14ac:dyDescent="0.25">
      <c r="A42" t="s">
        <v>113</v>
      </c>
      <c r="B42" s="116" t="s">
        <v>256</v>
      </c>
      <c r="C42" s="124">
        <f>'PS BAND'!B15</f>
        <v>42</v>
      </c>
      <c r="D42" s="131"/>
      <c r="E42" s="155">
        <f t="shared" si="10"/>
        <v>-42</v>
      </c>
      <c r="F42" s="131"/>
      <c r="G42" s="130"/>
      <c r="H42" s="131"/>
      <c r="I42" s="130"/>
      <c r="J42" s="128"/>
      <c r="K42" s="129"/>
      <c r="L42" s="131"/>
      <c r="M42" s="130"/>
      <c r="N42" s="131"/>
      <c r="O42" s="130"/>
      <c r="P42" s="131"/>
      <c r="Q42" s="130"/>
      <c r="R42" s="128"/>
      <c r="S42" s="132"/>
    </row>
    <row r="43" spans="1:19" x14ac:dyDescent="0.25">
      <c r="A43" t="s">
        <v>113</v>
      </c>
      <c r="B43" s="116" t="s">
        <v>134</v>
      </c>
      <c r="C43" s="133">
        <f>'PS BAND'!B16</f>
        <v>2</v>
      </c>
      <c r="D43" s="135"/>
      <c r="E43" s="134">
        <f t="shared" si="10"/>
        <v>-2</v>
      </c>
      <c r="F43" s="135"/>
      <c r="G43" s="136"/>
      <c r="H43" s="135"/>
      <c r="I43" s="130"/>
      <c r="J43" s="137"/>
      <c r="K43" s="138"/>
      <c r="L43" s="135"/>
      <c r="M43" s="136"/>
      <c r="N43" s="135"/>
      <c r="O43" s="136"/>
      <c r="P43" s="135"/>
      <c r="Q43" s="130"/>
      <c r="R43" s="137"/>
      <c r="S43" s="139"/>
    </row>
    <row r="44" spans="1:19" x14ac:dyDescent="0.25">
      <c r="A44" t="s">
        <v>113</v>
      </c>
      <c r="B44" s="117" t="s">
        <v>254</v>
      </c>
      <c r="C44" s="133">
        <f>'PS BAND'!B19</f>
        <v>14</v>
      </c>
      <c r="D44" s="135"/>
      <c r="E44" s="134">
        <f t="shared" si="10"/>
        <v>-14</v>
      </c>
      <c r="F44" s="135"/>
      <c r="G44" s="136"/>
      <c r="H44" s="135"/>
      <c r="I44" s="130"/>
      <c r="J44" s="137"/>
      <c r="K44" s="138"/>
      <c r="L44" s="135"/>
      <c r="M44" s="136"/>
      <c r="N44" s="135"/>
      <c r="O44" s="136"/>
      <c r="P44" s="135"/>
      <c r="Q44" s="130"/>
      <c r="R44" s="137"/>
      <c r="S44" s="139"/>
    </row>
    <row r="45" spans="1:19" x14ac:dyDescent="0.25">
      <c r="A45" t="s">
        <v>113</v>
      </c>
      <c r="B45" s="117" t="s">
        <v>255</v>
      </c>
      <c r="C45" s="133">
        <f>'PS BAND'!B18</f>
        <v>1</v>
      </c>
      <c r="D45" s="135"/>
      <c r="E45" s="134">
        <f t="shared" si="10"/>
        <v>-1</v>
      </c>
      <c r="F45" s="135"/>
      <c r="G45" s="136"/>
      <c r="H45" s="135"/>
      <c r="I45" s="130"/>
      <c r="J45" s="137"/>
      <c r="K45" s="138"/>
      <c r="L45" s="135"/>
      <c r="M45" s="136"/>
      <c r="N45" s="135"/>
      <c r="O45" s="136"/>
      <c r="P45" s="135"/>
      <c r="Q45" s="130"/>
      <c r="R45" s="137"/>
      <c r="S45" s="139"/>
    </row>
    <row r="46" spans="1:19" ht="15.75" thickBot="1" x14ac:dyDescent="0.3">
      <c r="A46" t="s">
        <v>113</v>
      </c>
      <c r="B46" s="118" t="s">
        <v>135</v>
      </c>
      <c r="C46" s="133">
        <f>'PS BAND'!B18</f>
        <v>1</v>
      </c>
      <c r="D46" s="135"/>
      <c r="E46" s="134">
        <f t="shared" si="10"/>
        <v>-1</v>
      </c>
      <c r="F46" s="135"/>
      <c r="G46" s="136"/>
      <c r="H46" s="135"/>
      <c r="I46" s="130"/>
      <c r="J46" s="137"/>
      <c r="K46" s="138"/>
      <c r="L46" s="135"/>
      <c r="M46" s="136"/>
      <c r="N46" s="135"/>
      <c r="O46" s="136"/>
      <c r="P46" s="135"/>
      <c r="Q46" s="130"/>
      <c r="R46" s="137"/>
      <c r="S46" s="139"/>
    </row>
    <row r="47" spans="1:19" ht="15.75" thickBot="1" x14ac:dyDescent="0.3">
      <c r="B47" s="243" t="s">
        <v>118</v>
      </c>
      <c r="C47" s="156">
        <f>SUM(C42:C46)</f>
        <v>60</v>
      </c>
      <c r="D47" s="158"/>
      <c r="E47" s="157">
        <f t="shared" si="10"/>
        <v>-60</v>
      </c>
      <c r="F47" s="158"/>
      <c r="G47" s="154"/>
      <c r="H47" s="158"/>
      <c r="I47" s="154"/>
      <c r="J47" s="159"/>
      <c r="K47" s="160"/>
      <c r="L47" s="158"/>
      <c r="M47" s="154"/>
      <c r="N47" s="158"/>
      <c r="O47" s="154"/>
      <c r="P47" s="158"/>
      <c r="Q47" s="154"/>
      <c r="R47" s="159"/>
      <c r="S47" s="161"/>
    </row>
    <row r="48" spans="1:19" ht="15.75" thickTop="1" x14ac:dyDescent="0.25"/>
  </sheetData>
  <sortState xmlns:xlrd2="http://schemas.microsoft.com/office/spreadsheetml/2017/richdata2" ref="B27:B121">
    <sortCondition ref="B27:B121"/>
  </sortState>
  <mergeCells count="3">
    <mergeCell ref="B2:B3"/>
    <mergeCell ref="C2:C3"/>
    <mergeCell ref="D2:S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  <pageSetUpPr fitToPage="1"/>
  </sheetPr>
  <dimension ref="A2:AH46"/>
  <sheetViews>
    <sheetView showGridLines="0" tabSelected="1" zoomScale="90" zoomScaleNormal="90" workbookViewId="0">
      <pane xSplit="1" topLeftCell="B1" activePane="topRight" state="frozen"/>
      <selection activeCell="B1" sqref="B1"/>
      <selection pane="topRight" activeCell="B1" sqref="B1"/>
    </sheetView>
  </sheetViews>
  <sheetFormatPr defaultRowHeight="15.75" x14ac:dyDescent="0.25"/>
  <cols>
    <col min="1" max="1" width="48.140625" style="647" customWidth="1"/>
    <col min="2" max="2" width="9.140625" style="543"/>
    <col min="3" max="3" width="11.7109375" style="543" customWidth="1"/>
    <col min="4" max="4" width="8.42578125" style="807" bestFit="1" customWidth="1"/>
    <col min="5" max="5" width="8.42578125" style="543" customWidth="1"/>
    <col min="6" max="6" width="8.42578125" style="807" bestFit="1" customWidth="1"/>
    <col min="7" max="7" width="10.5703125" style="543" customWidth="1"/>
    <col min="8" max="8" width="9.5703125" style="807" bestFit="1" customWidth="1"/>
    <col min="9" max="9" width="9.140625" style="543" hidden="1" customWidth="1"/>
    <col min="10" max="10" width="8.42578125" style="807" hidden="1" customWidth="1"/>
    <col min="11" max="11" width="8.5703125" style="543" customWidth="1"/>
    <col min="12" max="12" width="9.28515625" style="807" bestFit="1" customWidth="1"/>
    <col min="13" max="13" width="8.5703125" style="543" customWidth="1"/>
    <col min="14" max="14" width="9.5703125" style="807" bestFit="1" customWidth="1"/>
    <col min="15" max="15" width="8.42578125" style="543" customWidth="1"/>
    <col min="16" max="16" width="9.5703125" style="807" bestFit="1" customWidth="1"/>
    <col min="17" max="17" width="9.85546875" style="543" hidden="1" customWidth="1"/>
    <col min="18" max="18" width="9.5703125" style="807" hidden="1" customWidth="1"/>
    <col min="19" max="19" width="9.140625" style="542"/>
    <col min="20" max="20" width="9.5703125" style="807" bestFit="1" customWidth="1"/>
    <col min="21" max="21" width="9.140625" style="542"/>
    <col min="22" max="22" width="9.5703125" style="807" bestFit="1" customWidth="1"/>
    <col min="23" max="23" width="9.140625" style="542"/>
    <col min="24" max="24" width="9.5703125" style="807" bestFit="1" customWidth="1"/>
    <col min="25" max="25" width="0" style="542" hidden="1" customWidth="1"/>
    <col min="26" max="26" width="9.5703125" style="807" hidden="1" customWidth="1"/>
    <col min="27" max="27" width="9.140625" style="542"/>
    <col min="28" max="28" width="9.5703125" style="807" bestFit="1" customWidth="1"/>
    <col min="29" max="29" width="9.140625" style="542"/>
    <col min="30" max="30" width="9.5703125" style="807" bestFit="1" customWidth="1"/>
    <col min="31" max="31" width="9.140625" style="542"/>
    <col min="32" max="32" width="9.5703125" style="807" bestFit="1" customWidth="1"/>
    <col min="33" max="33" width="0" style="542" hidden="1" customWidth="1"/>
    <col min="34" max="34" width="9.5703125" style="807" hidden="1" customWidth="1"/>
  </cols>
  <sheetData>
    <row r="2" spans="1:34" x14ac:dyDescent="0.25">
      <c r="A2" s="949" t="s">
        <v>396</v>
      </c>
      <c r="B2" s="949"/>
      <c r="C2" s="949"/>
      <c r="D2" s="949"/>
      <c r="E2" s="949"/>
      <c r="F2" s="949"/>
      <c r="G2" s="949"/>
      <c r="H2" s="949"/>
      <c r="I2" s="949"/>
      <c r="J2" s="949"/>
      <c r="K2" s="949"/>
      <c r="L2" s="949"/>
      <c r="M2" s="949"/>
      <c r="N2" s="949"/>
      <c r="O2" s="949"/>
      <c r="P2" s="949"/>
      <c r="Q2" s="949"/>
      <c r="R2" s="949"/>
    </row>
    <row r="3" spans="1:34" x14ac:dyDescent="0.25">
      <c r="A3" s="949" t="str">
        <f>'UBS E NASF Malta Cardoso'!A3</f>
        <v>OSS/SPDM – Associação Paulista para o Desenvolvimento da Medicina</v>
      </c>
      <c r="B3" s="949"/>
      <c r="C3" s="949"/>
      <c r="D3" s="949"/>
      <c r="E3" s="949"/>
      <c r="F3" s="949"/>
      <c r="G3" s="949"/>
      <c r="H3" s="949"/>
      <c r="I3" s="949"/>
      <c r="J3" s="949"/>
      <c r="K3" s="949"/>
      <c r="L3" s="949"/>
      <c r="M3" s="949"/>
      <c r="N3" s="949"/>
      <c r="O3" s="949"/>
      <c r="P3" s="949"/>
      <c r="Q3" s="949"/>
      <c r="R3" s="949"/>
    </row>
    <row r="5" spans="1:34" x14ac:dyDescent="0.25">
      <c r="A5" s="950" t="s">
        <v>405</v>
      </c>
      <c r="B5" s="951"/>
      <c r="C5" s="951"/>
      <c r="D5" s="951"/>
      <c r="E5" s="951"/>
      <c r="F5" s="951"/>
      <c r="G5" s="951"/>
      <c r="H5" s="951"/>
      <c r="I5" s="951"/>
      <c r="J5" s="951"/>
      <c r="K5" s="951"/>
      <c r="L5" s="951"/>
      <c r="M5" s="951"/>
      <c r="N5" s="951"/>
      <c r="O5" s="951"/>
      <c r="P5" s="951"/>
      <c r="Q5" s="951"/>
      <c r="R5" s="951"/>
      <c r="S5" s="951"/>
      <c r="T5" s="951"/>
      <c r="U5" s="951"/>
      <c r="V5" s="951"/>
      <c r="W5" s="951"/>
      <c r="X5" s="951"/>
      <c r="Y5" s="951"/>
      <c r="Z5" s="951"/>
      <c r="AA5" s="951"/>
      <c r="AB5" s="951"/>
      <c r="AC5" s="951"/>
      <c r="AD5" s="951"/>
      <c r="AE5" s="951"/>
      <c r="AF5" s="951"/>
      <c r="AG5" s="951"/>
      <c r="AH5" s="951"/>
    </row>
    <row r="6" spans="1:34" s="650" customFormat="1" ht="26.25" thickBot="1" x14ac:dyDescent="0.25">
      <c r="A6" s="662" t="s">
        <v>8</v>
      </c>
      <c r="B6" s="651" t="s">
        <v>9</v>
      </c>
      <c r="C6" s="663" t="str">
        <f>'UBS Vila Dalva'!C6</f>
        <v>JAN</v>
      </c>
      <c r="D6" s="723" t="str">
        <f>'UBS Vila Dalva'!D6</f>
        <v>%</v>
      </c>
      <c r="E6" s="663" t="str">
        <f>'UBS Vila Dalva'!E6</f>
        <v>FEV</v>
      </c>
      <c r="F6" s="723" t="str">
        <f>'UBS Vila Dalva'!F6</f>
        <v>%</v>
      </c>
      <c r="G6" s="663" t="str">
        <f>'UBS Vila Dalva'!G6</f>
        <v>MAR</v>
      </c>
      <c r="H6" s="723" t="str">
        <f>'UBS Vila Dalva'!H6</f>
        <v>%</v>
      </c>
      <c r="I6" s="664" t="str">
        <f>'UBS Vila Dalva'!I6</f>
        <v>Trimestre</v>
      </c>
      <c r="J6" s="733" t="str">
        <f>'UBS Vila Dalva'!J6</f>
        <v>%</v>
      </c>
      <c r="K6" s="663" t="str">
        <f>'UBS Vila Dalva'!K6</f>
        <v>ABR</v>
      </c>
      <c r="L6" s="723" t="str">
        <f>'UBS Vila Dalva'!L6</f>
        <v>%</v>
      </c>
      <c r="M6" s="663" t="str">
        <f>'UBS Vila Dalva'!M6</f>
        <v>MAI</v>
      </c>
      <c r="N6" s="723" t="str">
        <f>'UBS Vila Dalva'!N6</f>
        <v>%</v>
      </c>
      <c r="O6" s="663" t="str">
        <f>'UBS Vila Dalva'!O6</f>
        <v>JUN</v>
      </c>
      <c r="P6" s="723" t="str">
        <f>'UBS Vila Dalva'!P6</f>
        <v>%</v>
      </c>
      <c r="Q6" s="664" t="str">
        <f>'UBS Vila Dalva'!Q6</f>
        <v>Trimestre</v>
      </c>
      <c r="R6" s="733" t="str">
        <f>'UBS Vila Dalva'!R6</f>
        <v>%</v>
      </c>
      <c r="S6" s="663" t="str">
        <f>'UBS Vila Dalva'!S6</f>
        <v>JUL</v>
      </c>
      <c r="T6" s="723" t="str">
        <f>'UBS Vila Dalva'!T6</f>
        <v>%</v>
      </c>
      <c r="U6" s="663" t="str">
        <f>'UBS Vila Dalva'!U6</f>
        <v>AGO</v>
      </c>
      <c r="V6" s="723" t="str">
        <f>'UBS Vila Dalva'!V6</f>
        <v>%</v>
      </c>
      <c r="W6" s="663" t="str">
        <f>'UBS Vila Dalva'!W6</f>
        <v>SET</v>
      </c>
      <c r="X6" s="723" t="str">
        <f>'UBS Vila Dalva'!X6</f>
        <v>%</v>
      </c>
      <c r="Y6" s="664" t="str">
        <f>'UBS Vila Dalva'!Y6</f>
        <v>Trimestre</v>
      </c>
      <c r="Z6" s="733" t="str">
        <f>'UBS Vila Dalva'!Z6</f>
        <v>%</v>
      </c>
      <c r="AA6" s="663" t="str">
        <f>'UBS Vila Dalva'!AA6</f>
        <v>OUT</v>
      </c>
      <c r="AB6" s="723" t="str">
        <f>'UBS Vila Dalva'!AB6</f>
        <v>%</v>
      </c>
      <c r="AC6" s="663" t="str">
        <f>'UBS Vila Dalva'!AC6</f>
        <v>NOV</v>
      </c>
      <c r="AD6" s="723" t="str">
        <f>'UBS Vila Dalva'!AD6</f>
        <v>%</v>
      </c>
      <c r="AE6" s="663" t="str">
        <f>'UBS Vila Dalva'!AE6</f>
        <v>DEZ</v>
      </c>
      <c r="AF6" s="723" t="str">
        <f>'UBS Vila Dalva'!AF6</f>
        <v>%</v>
      </c>
      <c r="AG6" s="664" t="str">
        <f>'UBS Vila Dalva'!AG6</f>
        <v>Trimestre</v>
      </c>
      <c r="AH6" s="733" t="str">
        <f>'UBS Vila Dalva'!AH6</f>
        <v>%</v>
      </c>
    </row>
    <row r="7" spans="1:34" ht="16.5" thickTop="1" x14ac:dyDescent="0.25">
      <c r="A7" s="672" t="s">
        <v>154</v>
      </c>
      <c r="B7" s="405">
        <v>8400</v>
      </c>
      <c r="C7" s="390">
        <v>7052</v>
      </c>
      <c r="D7" s="724">
        <f>((C7/$B7))</f>
        <v>0.83952380952380956</v>
      </c>
      <c r="E7" s="390">
        <v>7487</v>
      </c>
      <c r="F7" s="724">
        <f>((E7/$B7))</f>
        <v>0.89130952380952377</v>
      </c>
      <c r="G7" s="390">
        <v>6296</v>
      </c>
      <c r="H7" s="724">
        <f>((G7/$B7))</f>
        <v>0.74952380952380948</v>
      </c>
      <c r="I7" s="391">
        <f>C7+E7+G7</f>
        <v>20835</v>
      </c>
      <c r="J7" s="734">
        <f>((I7/(3*$B7)))</f>
        <v>0.82678571428571423</v>
      </c>
      <c r="K7" s="390">
        <v>7721</v>
      </c>
      <c r="L7" s="724">
        <f>((K7/$B7))</f>
        <v>0.91916666666666669</v>
      </c>
      <c r="M7" s="390">
        <v>7592</v>
      </c>
      <c r="N7" s="724">
        <f>((M7/$B7))</f>
        <v>0.90380952380952384</v>
      </c>
      <c r="O7" s="390">
        <v>6767</v>
      </c>
      <c r="P7" s="724">
        <f>((O7/$B7))</f>
        <v>0.80559523809523814</v>
      </c>
      <c r="Q7" s="391">
        <f>K7+M7+O7</f>
        <v>22080</v>
      </c>
      <c r="R7" s="734">
        <f>((Q7/(3*$B7)))</f>
        <v>0.87619047619047619</v>
      </c>
      <c r="S7" s="194">
        <v>0</v>
      </c>
      <c r="T7" s="724">
        <f>((S7/$B7))</f>
        <v>0</v>
      </c>
      <c r="U7" s="194">
        <v>0</v>
      </c>
      <c r="V7" s="724">
        <f>((U7/$B7))</f>
        <v>0</v>
      </c>
      <c r="W7" s="194">
        <v>0</v>
      </c>
      <c r="X7" s="724">
        <f>((W7/$B7))</f>
        <v>0</v>
      </c>
      <c r="Y7" s="195">
        <f>S7+U7+W7</f>
        <v>0</v>
      </c>
      <c r="Z7" s="734">
        <f t="shared" ref="Z7:Z16" si="0">((Y7/(3*$B7)))</f>
        <v>0</v>
      </c>
      <c r="AA7" s="194">
        <v>0</v>
      </c>
      <c r="AB7" s="724">
        <f>((AA7/$B7))</f>
        <v>0</v>
      </c>
      <c r="AC7" s="194">
        <v>0</v>
      </c>
      <c r="AD7" s="724">
        <f>((AC7/$B7))</f>
        <v>0</v>
      </c>
      <c r="AE7" s="194">
        <v>0</v>
      </c>
      <c r="AF7" s="724">
        <f>((AE7/$B7))</f>
        <v>0</v>
      </c>
      <c r="AG7" s="195">
        <f>AA7+AC7+AE7</f>
        <v>0</v>
      </c>
      <c r="AH7" s="734">
        <f t="shared" ref="AH7:AH16" si="1">((AG7/(3*$B7)))</f>
        <v>0</v>
      </c>
    </row>
    <row r="8" spans="1:34" x14ac:dyDescent="0.25">
      <c r="A8" s="672" t="s">
        <v>155</v>
      </c>
      <c r="B8" s="405">
        <v>2912</v>
      </c>
      <c r="C8" s="390">
        <v>2561</v>
      </c>
      <c r="D8" s="724">
        <f t="shared" ref="D8:F16" si="2">((C8/$B8))</f>
        <v>0.8794642857142857</v>
      </c>
      <c r="E8" s="390">
        <v>2671</v>
      </c>
      <c r="F8" s="724">
        <f t="shared" si="2"/>
        <v>0.91723901098901095</v>
      </c>
      <c r="G8" s="390">
        <v>2459</v>
      </c>
      <c r="H8" s="724">
        <f t="shared" ref="H8" si="3">((G8/$B8))</f>
        <v>0.84443681318681318</v>
      </c>
      <c r="I8" s="391">
        <f t="shared" ref="I8:I9" si="4">C8+E8+G8</f>
        <v>7691</v>
      </c>
      <c r="J8" s="734">
        <f t="shared" ref="J8:J16" si="5">((I8/(3*$B8)))</f>
        <v>0.88038003663003661</v>
      </c>
      <c r="K8" s="390">
        <v>2847</v>
      </c>
      <c r="L8" s="724">
        <f t="shared" ref="L8" si="6">((K8/$B8))</f>
        <v>0.9776785714285714</v>
      </c>
      <c r="M8" s="390">
        <v>3224</v>
      </c>
      <c r="N8" s="724">
        <f t="shared" ref="N8" si="7">((M8/$B8))</f>
        <v>1.1071428571428572</v>
      </c>
      <c r="O8" s="390">
        <v>2312</v>
      </c>
      <c r="P8" s="724">
        <f t="shared" ref="P8" si="8">((O8/$B8))</f>
        <v>0.79395604395604391</v>
      </c>
      <c r="Q8" s="391">
        <f t="shared" ref="Q8:Q15" si="9">K8+M8+O8</f>
        <v>8383</v>
      </c>
      <c r="R8" s="734">
        <f t="shared" ref="R8:R16" si="10">((Q8/(3*$B8)))</f>
        <v>0.95959249084249088</v>
      </c>
      <c r="S8" s="194">
        <v>0</v>
      </c>
      <c r="T8" s="724">
        <f t="shared" ref="T8" si="11">((S8/$B8))</f>
        <v>0</v>
      </c>
      <c r="U8" s="194">
        <v>0</v>
      </c>
      <c r="V8" s="724">
        <f t="shared" ref="V8" si="12">((U8/$B8))</f>
        <v>0</v>
      </c>
      <c r="W8" s="194">
        <v>0</v>
      </c>
      <c r="X8" s="724">
        <f t="shared" ref="X8" si="13">((W8/$B8))</f>
        <v>0</v>
      </c>
      <c r="Y8" s="195">
        <f t="shared" ref="Y8:Y9" si="14">S8+U8+W8</f>
        <v>0</v>
      </c>
      <c r="Z8" s="734">
        <f t="shared" si="0"/>
        <v>0</v>
      </c>
      <c r="AA8" s="194">
        <v>0</v>
      </c>
      <c r="AB8" s="724">
        <f t="shared" ref="AB8" si="15">((AA8/$B8))</f>
        <v>0</v>
      </c>
      <c r="AC8" s="194">
        <v>0</v>
      </c>
      <c r="AD8" s="724">
        <f t="shared" ref="AD8" si="16">((AC8/$B8))</f>
        <v>0</v>
      </c>
      <c r="AE8" s="194">
        <v>0</v>
      </c>
      <c r="AF8" s="724">
        <f t="shared" ref="AF8" si="17">((AE8/$B8))</f>
        <v>0</v>
      </c>
      <c r="AG8" s="195">
        <f t="shared" ref="AG8:AG15" si="18">AA8+AC8+AE8</f>
        <v>0</v>
      </c>
      <c r="AH8" s="734">
        <f t="shared" si="1"/>
        <v>0</v>
      </c>
    </row>
    <row r="9" spans="1:34" x14ac:dyDescent="0.25">
      <c r="A9" s="672" t="s">
        <v>165</v>
      </c>
      <c r="B9" s="405">
        <v>1092</v>
      </c>
      <c r="C9" s="390">
        <v>1296</v>
      </c>
      <c r="D9" s="724">
        <f t="shared" si="2"/>
        <v>1.1868131868131868</v>
      </c>
      <c r="E9" s="390">
        <v>1065</v>
      </c>
      <c r="F9" s="724">
        <f t="shared" si="2"/>
        <v>0.97527472527472525</v>
      </c>
      <c r="G9" s="390">
        <v>1190</v>
      </c>
      <c r="H9" s="724">
        <f t="shared" ref="H9" si="19">((G9/$B9))</f>
        <v>1.0897435897435896</v>
      </c>
      <c r="I9" s="391">
        <f t="shared" si="4"/>
        <v>3551</v>
      </c>
      <c r="J9" s="734">
        <f t="shared" si="5"/>
        <v>1.0839438339438339</v>
      </c>
      <c r="K9" s="390">
        <v>1323</v>
      </c>
      <c r="L9" s="724">
        <f t="shared" ref="L9" si="20">((K9/$B9))</f>
        <v>1.2115384615384615</v>
      </c>
      <c r="M9" s="390">
        <v>1361</v>
      </c>
      <c r="N9" s="724">
        <f t="shared" ref="N9" si="21">((M9/$B9))</f>
        <v>1.2463369963369964</v>
      </c>
      <c r="O9" s="390">
        <v>1112</v>
      </c>
      <c r="P9" s="724">
        <f t="shared" ref="P9" si="22">((O9/$B9))</f>
        <v>1.0183150183150182</v>
      </c>
      <c r="Q9" s="391">
        <f t="shared" si="9"/>
        <v>3796</v>
      </c>
      <c r="R9" s="734">
        <f t="shared" si="10"/>
        <v>1.1587301587301588</v>
      </c>
      <c r="S9" s="194">
        <v>0</v>
      </c>
      <c r="T9" s="724">
        <f t="shared" ref="T9" si="23">((S9/$B9))</f>
        <v>0</v>
      </c>
      <c r="U9" s="194">
        <v>0</v>
      </c>
      <c r="V9" s="724">
        <f t="shared" ref="V9" si="24">((U9/$B9))</f>
        <v>0</v>
      </c>
      <c r="W9" s="194">
        <v>0</v>
      </c>
      <c r="X9" s="724">
        <f t="shared" ref="X9" si="25">((W9/$B9))</f>
        <v>0</v>
      </c>
      <c r="Y9" s="195">
        <f t="shared" si="14"/>
        <v>0</v>
      </c>
      <c r="Z9" s="734">
        <f t="shared" si="0"/>
        <v>0</v>
      </c>
      <c r="AA9" s="194">
        <v>0</v>
      </c>
      <c r="AB9" s="724">
        <f t="shared" ref="AB9" si="26">((AA9/$B9))</f>
        <v>0</v>
      </c>
      <c r="AC9" s="194">
        <v>0</v>
      </c>
      <c r="AD9" s="724">
        <f t="shared" ref="AD9" si="27">((AC9/$B9))</f>
        <v>0</v>
      </c>
      <c r="AE9" s="194">
        <v>0</v>
      </c>
      <c r="AF9" s="724">
        <f t="shared" ref="AF9" si="28">((AE9/$B9))</f>
        <v>0</v>
      </c>
      <c r="AG9" s="195">
        <f t="shared" si="18"/>
        <v>0</v>
      </c>
      <c r="AH9" s="734">
        <f t="shared" si="1"/>
        <v>0</v>
      </c>
    </row>
    <row r="10" spans="1:34" ht="30" x14ac:dyDescent="0.25">
      <c r="A10" s="394" t="s">
        <v>421</v>
      </c>
      <c r="B10" s="405">
        <v>216</v>
      </c>
      <c r="C10" s="390">
        <v>340</v>
      </c>
      <c r="D10" s="724">
        <f t="shared" si="2"/>
        <v>1.5740740740740742</v>
      </c>
      <c r="E10" s="390">
        <v>248</v>
      </c>
      <c r="F10" s="724">
        <f t="shared" si="2"/>
        <v>1.1481481481481481</v>
      </c>
      <c r="G10" s="390">
        <v>396</v>
      </c>
      <c r="H10" s="724">
        <f t="shared" ref="H10" si="29">((G10/$B10))</f>
        <v>1.8333333333333333</v>
      </c>
      <c r="I10" s="430">
        <f>C10+E10+G10</f>
        <v>984</v>
      </c>
      <c r="J10" s="735">
        <f t="shared" si="5"/>
        <v>1.5185185185185186</v>
      </c>
      <c r="K10" s="390">
        <v>249</v>
      </c>
      <c r="L10" s="724">
        <f t="shared" ref="L10" si="30">((K10/$B10))</f>
        <v>1.1527777777777777</v>
      </c>
      <c r="M10" s="390">
        <v>258</v>
      </c>
      <c r="N10" s="724">
        <f t="shared" ref="N10" si="31">((M10/$B10))</f>
        <v>1.1944444444444444</v>
      </c>
      <c r="O10" s="390">
        <v>238</v>
      </c>
      <c r="P10" s="724">
        <f t="shared" ref="P10" si="32">((O10/$B10))</f>
        <v>1.1018518518518519</v>
      </c>
      <c r="Q10" s="430">
        <f t="shared" si="9"/>
        <v>745</v>
      </c>
      <c r="R10" s="735">
        <f t="shared" si="10"/>
        <v>1.1496913580246915</v>
      </c>
      <c r="S10" s="194">
        <v>0</v>
      </c>
      <c r="T10" s="724">
        <f t="shared" ref="T10" si="33">((S10/$B10))</f>
        <v>0</v>
      </c>
      <c r="U10" s="194">
        <v>0</v>
      </c>
      <c r="V10" s="724">
        <f t="shared" ref="V10" si="34">((U10/$B10))</f>
        <v>0</v>
      </c>
      <c r="W10" s="194">
        <v>0</v>
      </c>
      <c r="X10" s="724">
        <f t="shared" ref="X10" si="35">((W10/$B10))</f>
        <v>0</v>
      </c>
      <c r="Y10" s="206">
        <f>S10+U10+W10</f>
        <v>0</v>
      </c>
      <c r="Z10" s="734">
        <f t="shared" si="0"/>
        <v>0</v>
      </c>
      <c r="AA10" s="194">
        <v>0</v>
      </c>
      <c r="AB10" s="724">
        <f t="shared" ref="AB10" si="36">((AA10/$B10))</f>
        <v>0</v>
      </c>
      <c r="AC10" s="194">
        <v>0</v>
      </c>
      <c r="AD10" s="724">
        <f t="shared" ref="AD10" si="37">((AC10/$B10))</f>
        <v>0</v>
      </c>
      <c r="AE10" s="194">
        <v>0</v>
      </c>
      <c r="AF10" s="724">
        <f t="shared" ref="AF10" si="38">((AE10/$B10))</f>
        <v>0</v>
      </c>
      <c r="AG10" s="206">
        <f t="shared" si="18"/>
        <v>0</v>
      </c>
      <c r="AH10" s="734">
        <f t="shared" si="1"/>
        <v>0</v>
      </c>
    </row>
    <row r="11" spans="1:34" x14ac:dyDescent="0.25">
      <c r="A11" s="645" t="s">
        <v>246</v>
      </c>
      <c r="B11" s="439">
        <v>756</v>
      </c>
      <c r="C11" s="440">
        <v>1326</v>
      </c>
      <c r="D11" s="725">
        <f t="shared" si="2"/>
        <v>1.753968253968254</v>
      </c>
      <c r="E11" s="440">
        <v>1114</v>
      </c>
      <c r="F11" s="725">
        <f t="shared" si="2"/>
        <v>1.4735449735449735</v>
      </c>
      <c r="G11" s="440">
        <v>2178</v>
      </c>
      <c r="H11" s="725">
        <f t="shared" ref="H11" si="39">((G11/$B11))</f>
        <v>2.8809523809523809</v>
      </c>
      <c r="I11" s="430">
        <f>C11+E11+G11</f>
        <v>4618</v>
      </c>
      <c r="J11" s="735">
        <f t="shared" si="5"/>
        <v>2.0361552028218695</v>
      </c>
      <c r="K11" s="440">
        <v>899</v>
      </c>
      <c r="L11" s="725">
        <f t="shared" ref="L11" si="40">((K11/$B11))</f>
        <v>1.1891534391534391</v>
      </c>
      <c r="M11" s="440">
        <v>1026</v>
      </c>
      <c r="N11" s="725">
        <f t="shared" ref="N11" si="41">((M11/$B11))</f>
        <v>1.3571428571428572</v>
      </c>
      <c r="O11" s="440">
        <v>628</v>
      </c>
      <c r="P11" s="725">
        <f t="shared" ref="P11" si="42">((O11/$B11))</f>
        <v>0.8306878306878307</v>
      </c>
      <c r="Q11" s="430">
        <f t="shared" si="9"/>
        <v>2553</v>
      </c>
      <c r="R11" s="735">
        <f t="shared" si="10"/>
        <v>1.1256613756613756</v>
      </c>
      <c r="S11" s="204">
        <v>0</v>
      </c>
      <c r="T11" s="725">
        <f t="shared" ref="T11" si="43">((S11/$B11))</f>
        <v>0</v>
      </c>
      <c r="U11" s="204">
        <v>0</v>
      </c>
      <c r="V11" s="725">
        <f t="shared" ref="V11" si="44">((U11/$B11))</f>
        <v>0</v>
      </c>
      <c r="W11" s="204">
        <v>0</v>
      </c>
      <c r="X11" s="725">
        <f t="shared" ref="X11" si="45">((W11/$B11))</f>
        <v>0</v>
      </c>
      <c r="Y11" s="206">
        <f>S11+U11+W11</f>
        <v>0</v>
      </c>
      <c r="Z11" s="734">
        <f t="shared" si="0"/>
        <v>0</v>
      </c>
      <c r="AA11" s="204">
        <v>0</v>
      </c>
      <c r="AB11" s="725">
        <f t="shared" ref="AB11" si="46">((AA11/$B11))</f>
        <v>0</v>
      </c>
      <c r="AC11" s="204">
        <v>0</v>
      </c>
      <c r="AD11" s="725">
        <f t="shared" ref="AD11" si="47">((AC11/$B11))</f>
        <v>0</v>
      </c>
      <c r="AE11" s="204">
        <v>0</v>
      </c>
      <c r="AF11" s="725">
        <f t="shared" ref="AF11" si="48">((AE11/$B11))</f>
        <v>0</v>
      </c>
      <c r="AG11" s="206">
        <f t="shared" si="18"/>
        <v>0</v>
      </c>
      <c r="AH11" s="734">
        <f t="shared" si="1"/>
        <v>0</v>
      </c>
    </row>
    <row r="12" spans="1:34" x14ac:dyDescent="0.25">
      <c r="A12" s="394" t="s">
        <v>365</v>
      </c>
      <c r="B12" s="405">
        <v>384</v>
      </c>
      <c r="C12" s="390">
        <v>597</v>
      </c>
      <c r="D12" s="724">
        <f t="shared" si="2"/>
        <v>1.5546875</v>
      </c>
      <c r="E12" s="390">
        <v>480</v>
      </c>
      <c r="F12" s="724">
        <f t="shared" si="2"/>
        <v>1.25</v>
      </c>
      <c r="G12" s="390">
        <v>244</v>
      </c>
      <c r="H12" s="724">
        <f t="shared" ref="H12" si="49">((G12/$B12))</f>
        <v>0.63541666666666663</v>
      </c>
      <c r="I12" s="430">
        <f t="shared" ref="I12:I15" si="50">C12+E12+G12</f>
        <v>1321</v>
      </c>
      <c r="J12" s="735">
        <f t="shared" si="5"/>
        <v>1.1467013888888888</v>
      </c>
      <c r="K12" s="390">
        <v>347</v>
      </c>
      <c r="L12" s="724">
        <f t="shared" ref="L12" si="51">((K12/$B12))</f>
        <v>0.90364583333333337</v>
      </c>
      <c r="M12" s="390">
        <v>351</v>
      </c>
      <c r="N12" s="724">
        <f t="shared" ref="N12" si="52">((M12/$B12))</f>
        <v>0.9140625</v>
      </c>
      <c r="O12" s="390">
        <v>383</v>
      </c>
      <c r="P12" s="724">
        <f t="shared" ref="P12" si="53">((O12/$B12))</f>
        <v>0.99739583333333337</v>
      </c>
      <c r="Q12" s="430">
        <f t="shared" si="9"/>
        <v>1081</v>
      </c>
      <c r="R12" s="735">
        <f t="shared" si="10"/>
        <v>0.93836805555555558</v>
      </c>
      <c r="S12" s="194">
        <v>0</v>
      </c>
      <c r="T12" s="724">
        <f t="shared" ref="T12" si="54">((S12/$B12))</f>
        <v>0</v>
      </c>
      <c r="U12" s="194">
        <v>0</v>
      </c>
      <c r="V12" s="724">
        <f t="shared" ref="V12" si="55">((U12/$B12))</f>
        <v>0</v>
      </c>
      <c r="W12" s="194">
        <v>0</v>
      </c>
      <c r="X12" s="724">
        <f t="shared" ref="X12" si="56">((W12/$B12))</f>
        <v>0</v>
      </c>
      <c r="Y12" s="206">
        <f t="shared" ref="Y12:Y15" si="57">S12+U12+W12</f>
        <v>0</v>
      </c>
      <c r="Z12" s="734">
        <f t="shared" si="0"/>
        <v>0</v>
      </c>
      <c r="AA12" s="194">
        <v>0</v>
      </c>
      <c r="AB12" s="724">
        <f t="shared" ref="AB12" si="58">((AA12/$B12))</f>
        <v>0</v>
      </c>
      <c r="AC12" s="194">
        <v>0</v>
      </c>
      <c r="AD12" s="724">
        <f t="shared" ref="AD12" si="59">((AC12/$B12))</f>
        <v>0</v>
      </c>
      <c r="AE12" s="194">
        <v>0</v>
      </c>
      <c r="AF12" s="724">
        <f t="shared" ref="AF12" si="60">((AE12/$B12))</f>
        <v>0</v>
      </c>
      <c r="AG12" s="206">
        <f t="shared" si="18"/>
        <v>0</v>
      </c>
      <c r="AH12" s="734">
        <f t="shared" si="1"/>
        <v>0</v>
      </c>
    </row>
    <row r="13" spans="1:34" x14ac:dyDescent="0.25">
      <c r="A13" s="394" t="s">
        <v>366</v>
      </c>
      <c r="B13" s="405">
        <v>1344</v>
      </c>
      <c r="C13" s="390">
        <v>2334</v>
      </c>
      <c r="D13" s="724">
        <f t="shared" si="2"/>
        <v>1.7366071428571428</v>
      </c>
      <c r="E13" s="390">
        <v>1100</v>
      </c>
      <c r="F13" s="724">
        <f t="shared" si="2"/>
        <v>0.81845238095238093</v>
      </c>
      <c r="G13" s="390">
        <v>771</v>
      </c>
      <c r="H13" s="724">
        <f t="shared" ref="H13" si="61">((G13/$B13))</f>
        <v>0.5736607142857143</v>
      </c>
      <c r="I13" s="391">
        <f t="shared" si="50"/>
        <v>4205</v>
      </c>
      <c r="J13" s="734">
        <f t="shared" si="5"/>
        <v>1.042906746031746</v>
      </c>
      <c r="K13" s="390">
        <v>1850</v>
      </c>
      <c r="L13" s="724">
        <f t="shared" ref="L13" si="62">((K13/$B13))</f>
        <v>1.3764880952380953</v>
      </c>
      <c r="M13" s="390">
        <v>1645</v>
      </c>
      <c r="N13" s="724">
        <f t="shared" ref="N13" si="63">((M13/$B13))</f>
        <v>1.2239583333333333</v>
      </c>
      <c r="O13" s="390">
        <v>1610</v>
      </c>
      <c r="P13" s="724">
        <f t="shared" ref="P13" si="64">((O13/$B13))</f>
        <v>1.1979166666666667</v>
      </c>
      <c r="Q13" s="391">
        <f t="shared" si="9"/>
        <v>5105</v>
      </c>
      <c r="R13" s="734">
        <f t="shared" si="10"/>
        <v>1.2661210317460319</v>
      </c>
      <c r="S13" s="194">
        <v>0</v>
      </c>
      <c r="T13" s="724">
        <f t="shared" ref="T13" si="65">((S13/$B13))</f>
        <v>0</v>
      </c>
      <c r="U13" s="194">
        <v>0</v>
      </c>
      <c r="V13" s="724">
        <f t="shared" ref="V13" si="66">((U13/$B13))</f>
        <v>0</v>
      </c>
      <c r="W13" s="194">
        <v>0</v>
      </c>
      <c r="X13" s="724">
        <f t="shared" ref="X13" si="67">((W13/$B13))</f>
        <v>0</v>
      </c>
      <c r="Y13" s="195">
        <f t="shared" si="57"/>
        <v>0</v>
      </c>
      <c r="Z13" s="734">
        <f t="shared" si="0"/>
        <v>0</v>
      </c>
      <c r="AA13" s="194">
        <v>0</v>
      </c>
      <c r="AB13" s="724">
        <f t="shared" ref="AB13" si="68">((AA13/$B13))</f>
        <v>0</v>
      </c>
      <c r="AC13" s="194">
        <v>0</v>
      </c>
      <c r="AD13" s="724">
        <f t="shared" ref="AD13" si="69">((AC13/$B13))</f>
        <v>0</v>
      </c>
      <c r="AE13" s="194">
        <v>0</v>
      </c>
      <c r="AF13" s="724">
        <f t="shared" ref="AF13" si="70">((AE13/$B13))</f>
        <v>0</v>
      </c>
      <c r="AG13" s="195">
        <f t="shared" si="18"/>
        <v>0</v>
      </c>
      <c r="AH13" s="734">
        <f t="shared" si="1"/>
        <v>0</v>
      </c>
    </row>
    <row r="14" spans="1:34" x14ac:dyDescent="0.25">
      <c r="A14" s="394" t="s">
        <v>347</v>
      </c>
      <c r="B14" s="405">
        <v>360</v>
      </c>
      <c r="C14" s="390">
        <v>155</v>
      </c>
      <c r="D14" s="724">
        <f t="shared" si="2"/>
        <v>0.43055555555555558</v>
      </c>
      <c r="E14" s="390">
        <v>308</v>
      </c>
      <c r="F14" s="724">
        <f t="shared" si="2"/>
        <v>0.85555555555555551</v>
      </c>
      <c r="G14" s="390">
        <v>185</v>
      </c>
      <c r="H14" s="724">
        <f t="shared" ref="H14" si="71">((G14/$B14))</f>
        <v>0.51388888888888884</v>
      </c>
      <c r="I14" s="391">
        <f t="shared" si="50"/>
        <v>648</v>
      </c>
      <c r="J14" s="734">
        <f t="shared" si="5"/>
        <v>0.6</v>
      </c>
      <c r="K14" s="390">
        <v>317</v>
      </c>
      <c r="L14" s="724">
        <f t="shared" ref="L14" si="72">((K14/$B14))</f>
        <v>0.88055555555555554</v>
      </c>
      <c r="M14" s="390">
        <v>330</v>
      </c>
      <c r="N14" s="724">
        <f t="shared" ref="N14" si="73">((M14/$B14))</f>
        <v>0.91666666666666663</v>
      </c>
      <c r="O14" s="390">
        <v>274</v>
      </c>
      <c r="P14" s="724">
        <f t="shared" ref="P14" si="74">((O14/$B14))</f>
        <v>0.76111111111111107</v>
      </c>
      <c r="Q14" s="391">
        <f t="shared" si="9"/>
        <v>921</v>
      </c>
      <c r="R14" s="734">
        <f t="shared" si="10"/>
        <v>0.85277777777777775</v>
      </c>
      <c r="S14" s="194">
        <v>0</v>
      </c>
      <c r="T14" s="724">
        <f t="shared" ref="T14" si="75">((S14/$B14))</f>
        <v>0</v>
      </c>
      <c r="U14" s="194">
        <v>0</v>
      </c>
      <c r="V14" s="724">
        <f t="shared" ref="V14" si="76">((U14/$B14))</f>
        <v>0</v>
      </c>
      <c r="W14" s="194">
        <v>0</v>
      </c>
      <c r="X14" s="724">
        <f t="shared" ref="X14" si="77">((W14/$B14))</f>
        <v>0</v>
      </c>
      <c r="Y14" s="195">
        <f t="shared" si="57"/>
        <v>0</v>
      </c>
      <c r="Z14" s="734">
        <f t="shared" si="0"/>
        <v>0</v>
      </c>
      <c r="AA14" s="194">
        <v>0</v>
      </c>
      <c r="AB14" s="724">
        <f t="shared" ref="AB14" si="78">((AA14/$B14))</f>
        <v>0</v>
      </c>
      <c r="AC14" s="194">
        <v>0</v>
      </c>
      <c r="AD14" s="724">
        <f t="shared" ref="AD14" si="79">((AC14/$B14))</f>
        <v>0</v>
      </c>
      <c r="AE14" s="194">
        <v>0</v>
      </c>
      <c r="AF14" s="724">
        <f t="shared" ref="AF14" si="80">((AE14/$B14))</f>
        <v>0</v>
      </c>
      <c r="AG14" s="195">
        <f t="shared" si="18"/>
        <v>0</v>
      </c>
      <c r="AH14" s="734">
        <f t="shared" si="1"/>
        <v>0</v>
      </c>
    </row>
    <row r="15" spans="1:34" ht="16.5" thickBot="1" x14ac:dyDescent="0.3">
      <c r="A15" s="705" t="s">
        <v>384</v>
      </c>
      <c r="B15" s="437">
        <v>120</v>
      </c>
      <c r="C15" s="438">
        <v>37</v>
      </c>
      <c r="D15" s="779">
        <f t="shared" si="2"/>
        <v>0.30833333333333335</v>
      </c>
      <c r="E15" s="438">
        <v>81</v>
      </c>
      <c r="F15" s="779">
        <f t="shared" si="2"/>
        <v>0.67500000000000004</v>
      </c>
      <c r="G15" s="438">
        <v>69</v>
      </c>
      <c r="H15" s="779">
        <f t="shared" ref="H15" si="81">((G15/$B15))</f>
        <v>0.57499999999999996</v>
      </c>
      <c r="I15" s="441">
        <f t="shared" si="50"/>
        <v>187</v>
      </c>
      <c r="J15" s="780">
        <f t="shared" si="5"/>
        <v>0.51944444444444449</v>
      </c>
      <c r="K15" s="438">
        <v>63</v>
      </c>
      <c r="L15" s="779">
        <f t="shared" ref="L15" si="82">((K15/$B15))</f>
        <v>0.52500000000000002</v>
      </c>
      <c r="M15" s="438">
        <v>93</v>
      </c>
      <c r="N15" s="779">
        <f t="shared" ref="N15" si="83">((M15/$B15))</f>
        <v>0.77500000000000002</v>
      </c>
      <c r="O15" s="438">
        <v>87</v>
      </c>
      <c r="P15" s="779">
        <f t="shared" ref="P15" si="84">((O15/$B15))</f>
        <v>0.72499999999999998</v>
      </c>
      <c r="Q15" s="441">
        <f t="shared" si="9"/>
        <v>243</v>
      </c>
      <c r="R15" s="780">
        <f t="shared" si="10"/>
        <v>0.67500000000000004</v>
      </c>
      <c r="S15" s="860">
        <v>0</v>
      </c>
      <c r="T15" s="779">
        <f t="shared" ref="T15" si="85">((S15/$B15))</f>
        <v>0</v>
      </c>
      <c r="U15" s="860">
        <v>0</v>
      </c>
      <c r="V15" s="779">
        <f t="shared" ref="V15" si="86">((U15/$B15))</f>
        <v>0</v>
      </c>
      <c r="W15" s="860">
        <v>0</v>
      </c>
      <c r="X15" s="779">
        <f t="shared" ref="X15" si="87">((W15/$B15))</f>
        <v>0</v>
      </c>
      <c r="Y15" s="380">
        <f t="shared" si="57"/>
        <v>0</v>
      </c>
      <c r="Z15" s="780">
        <f t="shared" si="0"/>
        <v>0</v>
      </c>
      <c r="AA15" s="860">
        <v>0</v>
      </c>
      <c r="AB15" s="779">
        <f t="shared" ref="AB15" si="88">((AA15/$B15))</f>
        <v>0</v>
      </c>
      <c r="AC15" s="860">
        <v>0</v>
      </c>
      <c r="AD15" s="779">
        <f t="shared" ref="AD15" si="89">((AC15/$B15))</f>
        <v>0</v>
      </c>
      <c r="AE15" s="860">
        <v>0</v>
      </c>
      <c r="AF15" s="779">
        <f t="shared" ref="AF15" si="90">((AE15/$B15))</f>
        <v>0</v>
      </c>
      <c r="AG15" s="380">
        <f t="shared" si="18"/>
        <v>0</v>
      </c>
      <c r="AH15" s="780">
        <f t="shared" si="1"/>
        <v>0</v>
      </c>
    </row>
    <row r="16" spans="1:34" ht="16.5" thickBot="1" x14ac:dyDescent="0.3">
      <c r="A16" s="646" t="s">
        <v>2</v>
      </c>
      <c r="B16" s="442">
        <f>SUM(B7:B15)</f>
        <v>15584</v>
      </c>
      <c r="C16" s="403">
        <f>SUM(C7:C15)</f>
        <v>15698</v>
      </c>
      <c r="D16" s="744">
        <f t="shared" si="2"/>
        <v>1.0073151950718686</v>
      </c>
      <c r="E16" s="403">
        <f>SUM(E7:E15)</f>
        <v>14554</v>
      </c>
      <c r="F16" s="744">
        <f t="shared" si="2"/>
        <v>0.93390657084188911</v>
      </c>
      <c r="G16" s="403">
        <f>SUM(G7:G15)</f>
        <v>13788</v>
      </c>
      <c r="H16" s="744">
        <f t="shared" ref="H16" si="91">((G16/$B16))</f>
        <v>0.88475359342915816</v>
      </c>
      <c r="I16" s="861">
        <f>C16+E16+G16</f>
        <v>44040</v>
      </c>
      <c r="J16" s="862">
        <f t="shared" si="5"/>
        <v>0.94199178644763859</v>
      </c>
      <c r="K16" s="403">
        <f>SUM(K7:K13)</f>
        <v>15236</v>
      </c>
      <c r="L16" s="744">
        <f t="shared" ref="L16" si="92">((K16/$B16))</f>
        <v>0.97766940451745377</v>
      </c>
      <c r="M16" s="403">
        <f>SUM(M7:M15)</f>
        <v>15880</v>
      </c>
      <c r="N16" s="744">
        <f t="shared" ref="N16" si="93">((M16/$B16))</f>
        <v>1.018993839835729</v>
      </c>
      <c r="O16" s="403">
        <f>SUM(O7:O15)</f>
        <v>13411</v>
      </c>
      <c r="P16" s="744">
        <f t="shared" ref="P16" si="94">((O16/$B16))</f>
        <v>0.86056211498973301</v>
      </c>
      <c r="Q16" s="451">
        <f>K16+M16+O16</f>
        <v>44527</v>
      </c>
      <c r="R16" s="786">
        <f t="shared" si="10"/>
        <v>0.95240845311430522</v>
      </c>
      <c r="S16" s="35">
        <f>SUM(S7:S15)</f>
        <v>0</v>
      </c>
      <c r="T16" s="744">
        <f t="shared" ref="T16" si="95">((S16/$B16))</f>
        <v>0</v>
      </c>
      <c r="U16" s="35">
        <f>SUM(U7:U15)</f>
        <v>0</v>
      </c>
      <c r="V16" s="744">
        <f t="shared" ref="V16" si="96">((U16/$B16))</f>
        <v>0</v>
      </c>
      <c r="W16" s="35">
        <f>SUM(W7:W15)</f>
        <v>0</v>
      </c>
      <c r="X16" s="744">
        <f t="shared" ref="X16" si="97">((W16/$B16))</f>
        <v>0</v>
      </c>
      <c r="Y16" s="863">
        <f>S16+U16+W16</f>
        <v>0</v>
      </c>
      <c r="Z16" s="864">
        <f t="shared" si="0"/>
        <v>0</v>
      </c>
      <c r="AA16" s="35">
        <f>SUM(AA7:AA13)</f>
        <v>0</v>
      </c>
      <c r="AB16" s="744">
        <f t="shared" ref="AB16" si="98">((AA16/$B16))</f>
        <v>0</v>
      </c>
      <c r="AC16" s="35">
        <f>SUM(AC7:AC13)</f>
        <v>0</v>
      </c>
      <c r="AD16" s="744">
        <f t="shared" ref="AD16" si="99">((AC16/$B16))</f>
        <v>0</v>
      </c>
      <c r="AE16" s="35">
        <f>SUM(AE7:AE13)</f>
        <v>0</v>
      </c>
      <c r="AF16" s="744">
        <f t="shared" ref="AF16" si="100">((AE16/$B16))</f>
        <v>0</v>
      </c>
      <c r="AG16" s="221">
        <f>AA16+AC16+AE16</f>
        <v>0</v>
      </c>
      <c r="AH16" s="864">
        <f t="shared" si="1"/>
        <v>0</v>
      </c>
    </row>
    <row r="17" spans="1:34" x14ac:dyDescent="0.25">
      <c r="B17" s="546"/>
    </row>
    <row r="19" spans="1:34" hidden="1" x14ac:dyDescent="0.25">
      <c r="A19" s="952" t="s">
        <v>346</v>
      </c>
      <c r="B19" s="951"/>
      <c r="C19" s="951"/>
      <c r="D19" s="951"/>
      <c r="E19" s="951"/>
      <c r="F19" s="951"/>
      <c r="G19" s="951"/>
      <c r="H19" s="951"/>
      <c r="I19" s="951"/>
      <c r="J19" s="951"/>
      <c r="K19" s="951"/>
      <c r="L19" s="951"/>
      <c r="M19" s="951"/>
      <c r="N19" s="951"/>
      <c r="O19" s="951"/>
      <c r="P19" s="951"/>
      <c r="Q19" s="951"/>
      <c r="R19" s="951"/>
      <c r="S19" s="951"/>
      <c r="T19" s="951"/>
      <c r="U19" s="951"/>
      <c r="V19" s="951"/>
      <c r="W19" s="951"/>
      <c r="X19" s="951"/>
      <c r="Y19" s="951"/>
      <c r="Z19" s="951"/>
      <c r="AA19" s="951"/>
      <c r="AB19" s="951"/>
      <c r="AC19" s="951"/>
      <c r="AD19" s="951"/>
      <c r="AE19" s="951"/>
      <c r="AF19" s="951"/>
      <c r="AG19" s="951"/>
      <c r="AH19" s="951"/>
    </row>
    <row r="20" spans="1:34" ht="32.25" hidden="1" thickBot="1" x14ac:dyDescent="0.3">
      <c r="A20" s="673" t="s">
        <v>8</v>
      </c>
      <c r="B20" s="452" t="s">
        <v>9</v>
      </c>
      <c r="C20" s="395" t="str">
        <f>'UBS Vila Dalva'!C6</f>
        <v>JAN</v>
      </c>
      <c r="D20" s="627" t="str">
        <f>'UBS Vila Dalva'!D6</f>
        <v>%</v>
      </c>
      <c r="E20" s="395" t="str">
        <f>'UBS Vila Dalva'!E6</f>
        <v>FEV</v>
      </c>
      <c r="F20" s="627" t="str">
        <f>'UBS Vila Dalva'!F6</f>
        <v>%</v>
      </c>
      <c r="G20" s="395" t="str">
        <f>'UBS Vila Dalva'!G6</f>
        <v>MAR</v>
      </c>
      <c r="H20" s="627" t="str">
        <f>'UBS Vila Dalva'!H6</f>
        <v>%</v>
      </c>
      <c r="I20" s="396" t="str">
        <f>'UBS Vila Dalva'!I6</f>
        <v>Trimestre</v>
      </c>
      <c r="J20" s="628" t="str">
        <f>'UBS Vila Dalva'!J6</f>
        <v>%</v>
      </c>
      <c r="K20" s="395" t="str">
        <f>'UBS Vila Dalva'!K6</f>
        <v>ABR</v>
      </c>
      <c r="L20" s="627" t="str">
        <f>'UBS Vila Dalva'!L6</f>
        <v>%</v>
      </c>
      <c r="M20" s="395" t="str">
        <f>'UBS Vila Dalva'!M6</f>
        <v>MAI</v>
      </c>
      <c r="N20" s="627" t="str">
        <f>'UBS Vila Dalva'!N6</f>
        <v>%</v>
      </c>
      <c r="O20" s="395" t="str">
        <f>'UBS Vila Dalva'!O6</f>
        <v>JUN</v>
      </c>
      <c r="P20" s="627" t="str">
        <f>'UBS Vila Dalva'!P6</f>
        <v>%</v>
      </c>
      <c r="Q20" s="396" t="str">
        <f>'UBS Vila Dalva'!Q6</f>
        <v>Trimestre</v>
      </c>
      <c r="R20" s="628" t="str">
        <f>'UBS Vila Dalva'!R6</f>
        <v>%</v>
      </c>
      <c r="S20" s="43" t="str">
        <f>'UBS Vila Dalva'!S6</f>
        <v>JUL</v>
      </c>
      <c r="T20" s="627" t="str">
        <f>'UBS Vila Dalva'!T6</f>
        <v>%</v>
      </c>
      <c r="U20" s="43" t="str">
        <f>'UBS Vila Dalva'!U6</f>
        <v>AGO</v>
      </c>
      <c r="V20" s="627" t="str">
        <f>'UBS Vila Dalva'!V6</f>
        <v>%</v>
      </c>
      <c r="W20" s="43" t="str">
        <f>'UBS Vila Dalva'!W6</f>
        <v>SET</v>
      </c>
      <c r="X20" s="627" t="str">
        <f>'UBS Vila Dalva'!X6</f>
        <v>%</v>
      </c>
      <c r="Y20" s="45" t="str">
        <f>'UBS Vila Dalva'!Y6</f>
        <v>Trimestre</v>
      </c>
      <c r="Z20" s="628" t="str">
        <f>'UBS Vila Dalva'!Z6</f>
        <v>%</v>
      </c>
      <c r="AA20" s="43" t="str">
        <f>'UBS Vila Dalva'!AA6</f>
        <v>OUT</v>
      </c>
      <c r="AB20" s="627" t="str">
        <f>'UBS Vila Dalva'!AB6</f>
        <v>%</v>
      </c>
      <c r="AC20" s="43" t="str">
        <f>'UBS Vila Dalva'!AC6</f>
        <v>NOV</v>
      </c>
      <c r="AD20" s="627" t="str">
        <f>'UBS Vila Dalva'!AD6</f>
        <v>%</v>
      </c>
      <c r="AE20" s="43" t="str">
        <f>'UBS Vila Dalva'!AE6</f>
        <v>DEZ</v>
      </c>
      <c r="AF20" s="627" t="str">
        <f>'UBS Vila Dalva'!AF6</f>
        <v>%</v>
      </c>
      <c r="AG20" s="45" t="str">
        <f>'UBS Vila Dalva'!AG6</f>
        <v>Trimestre</v>
      </c>
      <c r="AH20" s="628" t="str">
        <f>'UBS Vila Dalva'!AH6</f>
        <v>%</v>
      </c>
    </row>
    <row r="21" spans="1:34" ht="16.5" hidden="1" thickTop="1" x14ac:dyDescent="0.25">
      <c r="A21" s="672" t="s">
        <v>239</v>
      </c>
      <c r="B21" s="397">
        <v>42</v>
      </c>
      <c r="C21" s="433">
        <v>42</v>
      </c>
      <c r="D21" s="727">
        <f>((C21/$B21))-1</f>
        <v>0</v>
      </c>
      <c r="E21" s="433">
        <v>42</v>
      </c>
      <c r="F21" s="727">
        <f>((E21/$B21))-1</f>
        <v>0</v>
      </c>
      <c r="G21" s="433">
        <v>0</v>
      </c>
      <c r="H21" s="727">
        <f>((G21/$B21))-1</f>
        <v>-1</v>
      </c>
      <c r="I21" s="399">
        <f t="shared" ref="I21:I31" si="101">C21+E21+G21</f>
        <v>84</v>
      </c>
      <c r="J21" s="737">
        <f>((I21/(3*$B21)))-1</f>
        <v>-0.33333333333333337</v>
      </c>
      <c r="K21" s="433">
        <v>0</v>
      </c>
      <c r="L21" s="727">
        <f>((K21/$B21))-1</f>
        <v>-1</v>
      </c>
      <c r="M21" s="433">
        <v>0</v>
      </c>
      <c r="N21" s="727">
        <f>((M21/$B21))-1</f>
        <v>-1</v>
      </c>
      <c r="O21" s="433">
        <v>0</v>
      </c>
      <c r="P21" s="727">
        <f>((O21/$B21))-1</f>
        <v>-1</v>
      </c>
      <c r="Q21" s="399">
        <f t="shared" ref="Q21:Q31" si="102">K21+M21+O21</f>
        <v>0</v>
      </c>
      <c r="R21" s="737">
        <f>((Q21/(3*$B21)))-1</f>
        <v>-1</v>
      </c>
      <c r="S21" s="114">
        <v>0</v>
      </c>
      <c r="T21" s="727">
        <f>((S21/$B21))-1</f>
        <v>-1</v>
      </c>
      <c r="U21" s="114">
        <v>0</v>
      </c>
      <c r="V21" s="727">
        <f>((U21/$B21))-1</f>
        <v>-1</v>
      </c>
      <c r="W21" s="114">
        <v>0</v>
      </c>
      <c r="X21" s="727">
        <f>((W21/$B21))-1</f>
        <v>-1</v>
      </c>
      <c r="Y21" s="2">
        <f t="shared" ref="Y21:Y32" si="103">S21+U21+W21</f>
        <v>0</v>
      </c>
      <c r="Z21" s="737">
        <f>((Y21/(3*$B21)))-1</f>
        <v>-1</v>
      </c>
      <c r="AA21" s="114">
        <v>0</v>
      </c>
      <c r="AB21" s="727">
        <f>((AA21/$B21))-1</f>
        <v>-1</v>
      </c>
      <c r="AC21" s="114">
        <v>0</v>
      </c>
      <c r="AD21" s="727">
        <f>((AC21/$B21))-1</f>
        <v>-1</v>
      </c>
      <c r="AE21" s="114"/>
      <c r="AF21" s="727">
        <f>((AE21/$B21))-1</f>
        <v>-1</v>
      </c>
      <c r="AG21" s="2">
        <f t="shared" ref="AG21:AG31" si="104">AA21+AC21+AE21</f>
        <v>0</v>
      </c>
      <c r="AH21" s="737">
        <f>((AG21/(3*$B21)))-1</f>
        <v>-1</v>
      </c>
    </row>
    <row r="22" spans="1:34" hidden="1" x14ac:dyDescent="0.25">
      <c r="A22" s="672" t="s">
        <v>240</v>
      </c>
      <c r="B22" s="397">
        <v>7</v>
      </c>
      <c r="C22" s="433">
        <v>7</v>
      </c>
      <c r="D22" s="727">
        <f>((C22/$B22))-1</f>
        <v>0</v>
      </c>
      <c r="E22" s="433">
        <v>7</v>
      </c>
      <c r="F22" s="727">
        <f>((E22/$B22))-1</f>
        <v>0</v>
      </c>
      <c r="G22" s="433">
        <v>0</v>
      </c>
      <c r="H22" s="727">
        <f>((G22/$B22))-1</f>
        <v>-1</v>
      </c>
      <c r="I22" s="399">
        <f t="shared" si="101"/>
        <v>14</v>
      </c>
      <c r="J22" s="737">
        <f>((I22/(3*$B22)))-1</f>
        <v>-0.33333333333333337</v>
      </c>
      <c r="K22" s="433">
        <v>0</v>
      </c>
      <c r="L22" s="727">
        <f>((K22/$B22))-1</f>
        <v>-1</v>
      </c>
      <c r="M22" s="433">
        <v>0</v>
      </c>
      <c r="N22" s="727">
        <f>((M22/$B22))-1</f>
        <v>-1</v>
      </c>
      <c r="O22" s="433">
        <v>0</v>
      </c>
      <c r="P22" s="727">
        <f>((O22/$B22))-1</f>
        <v>-1</v>
      </c>
      <c r="Q22" s="399">
        <f t="shared" si="102"/>
        <v>0</v>
      </c>
      <c r="R22" s="737">
        <f>((Q22/(3*$B22)))-1</f>
        <v>-1</v>
      </c>
      <c r="S22" s="114">
        <v>0</v>
      </c>
      <c r="T22" s="727">
        <f>((S22/$B22))-1</f>
        <v>-1</v>
      </c>
      <c r="U22" s="114">
        <v>0</v>
      </c>
      <c r="V22" s="727">
        <f>((U22/$B22))-1</f>
        <v>-1</v>
      </c>
      <c r="W22" s="114">
        <v>0</v>
      </c>
      <c r="X22" s="727">
        <f>((W22/$B22))-1</f>
        <v>-1</v>
      </c>
      <c r="Y22" s="2">
        <f t="shared" si="103"/>
        <v>0</v>
      </c>
      <c r="Z22" s="737">
        <f>((Y22/(3*$B22)))-1</f>
        <v>-1</v>
      </c>
      <c r="AA22" s="114">
        <v>0</v>
      </c>
      <c r="AB22" s="727">
        <f>((AA22/$B22))-1</f>
        <v>-1</v>
      </c>
      <c r="AC22" s="114">
        <v>0</v>
      </c>
      <c r="AD22" s="727">
        <f>((AC22/$B22))-1</f>
        <v>-1</v>
      </c>
      <c r="AE22" s="114"/>
      <c r="AF22" s="727">
        <f>((AE22/$B22))-1</f>
        <v>-1</v>
      </c>
      <c r="AG22" s="2">
        <f t="shared" si="104"/>
        <v>0</v>
      </c>
      <c r="AH22" s="737">
        <f>((AG22/(3*$B22)))-1</f>
        <v>-1</v>
      </c>
    </row>
    <row r="23" spans="1:34" hidden="1" x14ac:dyDescent="0.25">
      <c r="A23" s="672" t="s">
        <v>241</v>
      </c>
      <c r="B23" s="453">
        <v>7</v>
      </c>
      <c r="C23" s="409">
        <v>7</v>
      </c>
      <c r="D23" s="727">
        <f t="shared" ref="D23:D31" si="105">((C23/$B23))-1</f>
        <v>0</v>
      </c>
      <c r="E23" s="409">
        <v>7</v>
      </c>
      <c r="F23" s="727">
        <f t="shared" ref="F23:F31" si="106">((E23/$B23))-1</f>
        <v>0</v>
      </c>
      <c r="G23" s="409">
        <v>0</v>
      </c>
      <c r="H23" s="727">
        <f t="shared" ref="H23:H31" si="107">((G23/$B23))-1</f>
        <v>-1</v>
      </c>
      <c r="I23" s="399">
        <f t="shared" si="101"/>
        <v>14</v>
      </c>
      <c r="J23" s="737">
        <f t="shared" ref="J23:J31" si="108">((I23/(3*$B23)))-1</f>
        <v>-0.33333333333333337</v>
      </c>
      <c r="K23" s="409">
        <v>0</v>
      </c>
      <c r="L23" s="727">
        <f t="shared" ref="L23:L31" si="109">((K23/$B23))-1</f>
        <v>-1</v>
      </c>
      <c r="M23" s="409">
        <v>0</v>
      </c>
      <c r="N23" s="727">
        <f t="shared" ref="N23:N31" si="110">((M23/$B23))-1</f>
        <v>-1</v>
      </c>
      <c r="O23" s="409">
        <v>0</v>
      </c>
      <c r="P23" s="727">
        <f t="shared" ref="P23:P31" si="111">((O23/$B23))-1</f>
        <v>-1</v>
      </c>
      <c r="Q23" s="399">
        <f t="shared" si="102"/>
        <v>0</v>
      </c>
      <c r="R23" s="737">
        <f t="shared" ref="R23:R31" si="112">((Q23/(3*$B23)))-1</f>
        <v>-1</v>
      </c>
      <c r="S23" s="42">
        <v>0</v>
      </c>
      <c r="T23" s="727">
        <f t="shared" ref="T23:T31" si="113">((S23/$B23))-1</f>
        <v>-1</v>
      </c>
      <c r="U23" s="42">
        <v>0</v>
      </c>
      <c r="V23" s="727">
        <f t="shared" ref="V23:V31" si="114">((U23/$B23))-1</f>
        <v>-1</v>
      </c>
      <c r="W23" s="42">
        <v>0</v>
      </c>
      <c r="X23" s="727">
        <f t="shared" ref="X23:X31" si="115">((W23/$B23))-1</f>
        <v>-1</v>
      </c>
      <c r="Y23" s="2">
        <f t="shared" si="103"/>
        <v>0</v>
      </c>
      <c r="Z23" s="737">
        <f t="shared" ref="Z23:Z31" si="116">((Y23/(3*$B23)))-1</f>
        <v>-1</v>
      </c>
      <c r="AA23" s="42">
        <v>0</v>
      </c>
      <c r="AB23" s="727">
        <f t="shared" ref="AB23:AB31" si="117">((AA23/$B23))-1</f>
        <v>-1</v>
      </c>
      <c r="AC23" s="42">
        <v>0</v>
      </c>
      <c r="AD23" s="727">
        <f t="shared" ref="AD23:AD31" si="118">((AC23/$B23))-1</f>
        <v>-1</v>
      </c>
      <c r="AE23" s="42"/>
      <c r="AF23" s="727">
        <f t="shared" ref="AF23:AF31" si="119">((AE23/$B23))-1</f>
        <v>-1</v>
      </c>
      <c r="AG23" s="2">
        <f t="shared" si="104"/>
        <v>0</v>
      </c>
      <c r="AH23" s="737">
        <f t="shared" ref="AH23:AH31" si="120">((AG23/(3*$B23)))-1</f>
        <v>-1</v>
      </c>
    </row>
    <row r="24" spans="1:34" hidden="1" x14ac:dyDescent="0.25">
      <c r="A24" s="394" t="s">
        <v>247</v>
      </c>
      <c r="B24" s="389">
        <v>1</v>
      </c>
      <c r="C24" s="390">
        <v>1</v>
      </c>
      <c r="D24" s="724">
        <f t="shared" si="105"/>
        <v>0</v>
      </c>
      <c r="E24" s="390">
        <v>1</v>
      </c>
      <c r="F24" s="724">
        <f t="shared" si="106"/>
        <v>0</v>
      </c>
      <c r="G24" s="390">
        <v>0</v>
      </c>
      <c r="H24" s="724">
        <f t="shared" si="107"/>
        <v>-1</v>
      </c>
      <c r="I24" s="391">
        <f t="shared" si="101"/>
        <v>2</v>
      </c>
      <c r="J24" s="734">
        <f t="shared" si="108"/>
        <v>-0.33333333333333337</v>
      </c>
      <c r="K24" s="390">
        <v>0</v>
      </c>
      <c r="L24" s="724">
        <f t="shared" si="109"/>
        <v>-1</v>
      </c>
      <c r="M24" s="390">
        <v>0</v>
      </c>
      <c r="N24" s="724">
        <f t="shared" si="110"/>
        <v>-1</v>
      </c>
      <c r="O24" s="390">
        <v>0</v>
      </c>
      <c r="P24" s="724">
        <f t="shared" si="111"/>
        <v>-1</v>
      </c>
      <c r="Q24" s="391">
        <f t="shared" si="102"/>
        <v>0</v>
      </c>
      <c r="R24" s="734">
        <f t="shared" si="112"/>
        <v>-1</v>
      </c>
      <c r="S24" s="194">
        <v>0</v>
      </c>
      <c r="T24" s="724">
        <f t="shared" si="113"/>
        <v>-1</v>
      </c>
      <c r="U24" s="194">
        <v>0</v>
      </c>
      <c r="V24" s="724">
        <f t="shared" si="114"/>
        <v>-1</v>
      </c>
      <c r="W24" s="194">
        <v>0</v>
      </c>
      <c r="X24" s="724">
        <f t="shared" si="115"/>
        <v>-1</v>
      </c>
      <c r="Y24" s="195">
        <f t="shared" si="103"/>
        <v>0</v>
      </c>
      <c r="Z24" s="734">
        <f t="shared" si="116"/>
        <v>-1</v>
      </c>
      <c r="AA24" s="194">
        <v>0</v>
      </c>
      <c r="AB24" s="724">
        <f t="shared" si="117"/>
        <v>-1</v>
      </c>
      <c r="AC24" s="194">
        <v>0</v>
      </c>
      <c r="AD24" s="724">
        <f t="shared" si="118"/>
        <v>-1</v>
      </c>
      <c r="AE24" s="194"/>
      <c r="AF24" s="724">
        <f t="shared" si="119"/>
        <v>-1</v>
      </c>
      <c r="AG24" s="195">
        <f t="shared" si="104"/>
        <v>0</v>
      </c>
      <c r="AH24" s="734">
        <f t="shared" si="120"/>
        <v>-1</v>
      </c>
    </row>
    <row r="25" spans="1:34" hidden="1" x14ac:dyDescent="0.25">
      <c r="A25" s="394" t="s">
        <v>367</v>
      </c>
      <c r="B25" s="389">
        <v>2</v>
      </c>
      <c r="C25" s="390">
        <v>2</v>
      </c>
      <c r="D25" s="724">
        <f t="shared" si="105"/>
        <v>0</v>
      </c>
      <c r="E25" s="390">
        <v>2</v>
      </c>
      <c r="F25" s="724">
        <f t="shared" si="106"/>
        <v>0</v>
      </c>
      <c r="G25" s="390">
        <v>0</v>
      </c>
      <c r="H25" s="724">
        <f t="shared" si="107"/>
        <v>-1</v>
      </c>
      <c r="I25" s="391">
        <f t="shared" si="101"/>
        <v>4</v>
      </c>
      <c r="J25" s="734">
        <f t="shared" si="108"/>
        <v>-0.33333333333333337</v>
      </c>
      <c r="K25" s="390">
        <v>0</v>
      </c>
      <c r="L25" s="724">
        <f t="shared" si="109"/>
        <v>-1</v>
      </c>
      <c r="M25" s="390">
        <v>0</v>
      </c>
      <c r="N25" s="724">
        <f t="shared" si="110"/>
        <v>-1</v>
      </c>
      <c r="O25" s="390">
        <v>0</v>
      </c>
      <c r="P25" s="724">
        <f t="shared" si="111"/>
        <v>-1</v>
      </c>
      <c r="Q25" s="391">
        <f t="shared" si="102"/>
        <v>0</v>
      </c>
      <c r="R25" s="734">
        <f t="shared" si="112"/>
        <v>-1</v>
      </c>
      <c r="S25" s="194">
        <v>0</v>
      </c>
      <c r="T25" s="724">
        <f t="shared" si="113"/>
        <v>-1</v>
      </c>
      <c r="U25" s="194">
        <v>0</v>
      </c>
      <c r="V25" s="724">
        <f t="shared" si="114"/>
        <v>-1</v>
      </c>
      <c r="W25" s="194">
        <v>0</v>
      </c>
      <c r="X25" s="724">
        <f t="shared" si="115"/>
        <v>-1</v>
      </c>
      <c r="Y25" s="195">
        <f t="shared" si="103"/>
        <v>0</v>
      </c>
      <c r="Z25" s="734">
        <f t="shared" si="116"/>
        <v>-1</v>
      </c>
      <c r="AA25" s="194">
        <v>0</v>
      </c>
      <c r="AB25" s="724">
        <f t="shared" si="117"/>
        <v>-1</v>
      </c>
      <c r="AC25" s="194">
        <v>0</v>
      </c>
      <c r="AD25" s="724">
        <f t="shared" si="118"/>
        <v>-1</v>
      </c>
      <c r="AE25" s="194"/>
      <c r="AF25" s="724">
        <f t="shared" si="119"/>
        <v>-1</v>
      </c>
      <c r="AG25" s="195">
        <f t="shared" si="104"/>
        <v>0</v>
      </c>
      <c r="AH25" s="734">
        <f t="shared" si="120"/>
        <v>-1</v>
      </c>
    </row>
    <row r="26" spans="1:34" hidden="1" x14ac:dyDescent="0.25">
      <c r="A26" s="394" t="s">
        <v>349</v>
      </c>
      <c r="B26" s="389">
        <v>2</v>
      </c>
      <c r="C26" s="390">
        <v>2</v>
      </c>
      <c r="D26" s="724">
        <f t="shared" si="105"/>
        <v>0</v>
      </c>
      <c r="E26" s="390">
        <v>2</v>
      </c>
      <c r="F26" s="724">
        <f t="shared" si="106"/>
        <v>0</v>
      </c>
      <c r="G26" s="390">
        <v>0</v>
      </c>
      <c r="H26" s="724">
        <f t="shared" si="107"/>
        <v>-1</v>
      </c>
      <c r="I26" s="391">
        <f t="shared" si="101"/>
        <v>4</v>
      </c>
      <c r="J26" s="734">
        <f t="shared" si="108"/>
        <v>-0.33333333333333337</v>
      </c>
      <c r="K26" s="390">
        <v>0</v>
      </c>
      <c r="L26" s="724">
        <f t="shared" si="109"/>
        <v>-1</v>
      </c>
      <c r="M26" s="390">
        <v>0</v>
      </c>
      <c r="N26" s="724">
        <f t="shared" si="110"/>
        <v>-1</v>
      </c>
      <c r="O26" s="390">
        <v>0</v>
      </c>
      <c r="P26" s="724">
        <f t="shared" si="111"/>
        <v>-1</v>
      </c>
      <c r="Q26" s="391">
        <f t="shared" si="102"/>
        <v>0</v>
      </c>
      <c r="R26" s="734">
        <f t="shared" si="112"/>
        <v>-1</v>
      </c>
      <c r="S26" s="194">
        <v>0</v>
      </c>
      <c r="T26" s="724">
        <f t="shared" si="113"/>
        <v>-1</v>
      </c>
      <c r="U26" s="194">
        <v>0</v>
      </c>
      <c r="V26" s="724">
        <f t="shared" si="114"/>
        <v>-1</v>
      </c>
      <c r="W26" s="194">
        <v>0</v>
      </c>
      <c r="X26" s="724">
        <f t="shared" si="115"/>
        <v>-1</v>
      </c>
      <c r="Y26" s="195">
        <f t="shared" si="103"/>
        <v>0</v>
      </c>
      <c r="Z26" s="734">
        <f t="shared" si="116"/>
        <v>-1</v>
      </c>
      <c r="AA26" s="194">
        <v>0</v>
      </c>
      <c r="AB26" s="724">
        <f t="shared" si="117"/>
        <v>-1</v>
      </c>
      <c r="AC26" s="194">
        <v>0</v>
      </c>
      <c r="AD26" s="724">
        <f t="shared" si="118"/>
        <v>-1</v>
      </c>
      <c r="AE26" s="194"/>
      <c r="AF26" s="724">
        <f t="shared" si="119"/>
        <v>-1</v>
      </c>
      <c r="AG26" s="195">
        <f t="shared" si="104"/>
        <v>0</v>
      </c>
      <c r="AH26" s="734">
        <f t="shared" si="120"/>
        <v>-1</v>
      </c>
    </row>
    <row r="27" spans="1:34" hidden="1" x14ac:dyDescent="0.25">
      <c r="A27" s="394" t="s">
        <v>249</v>
      </c>
      <c r="B27" s="389">
        <v>1</v>
      </c>
      <c r="C27" s="390">
        <v>1</v>
      </c>
      <c r="D27" s="724">
        <f t="shared" si="105"/>
        <v>0</v>
      </c>
      <c r="E27" s="390">
        <v>1</v>
      </c>
      <c r="F27" s="724">
        <f t="shared" si="106"/>
        <v>0</v>
      </c>
      <c r="G27" s="390">
        <v>0</v>
      </c>
      <c r="H27" s="724">
        <f t="shared" si="107"/>
        <v>-1</v>
      </c>
      <c r="I27" s="391">
        <f t="shared" si="101"/>
        <v>2</v>
      </c>
      <c r="J27" s="734">
        <f t="shared" si="108"/>
        <v>-0.33333333333333337</v>
      </c>
      <c r="K27" s="390">
        <v>0</v>
      </c>
      <c r="L27" s="724">
        <f t="shared" si="109"/>
        <v>-1</v>
      </c>
      <c r="M27" s="390">
        <v>0</v>
      </c>
      <c r="N27" s="724">
        <f t="shared" si="110"/>
        <v>-1</v>
      </c>
      <c r="O27" s="390">
        <v>0</v>
      </c>
      <c r="P27" s="724">
        <f t="shared" si="111"/>
        <v>-1</v>
      </c>
      <c r="Q27" s="391">
        <f t="shared" si="102"/>
        <v>0</v>
      </c>
      <c r="R27" s="734">
        <f t="shared" si="112"/>
        <v>-1</v>
      </c>
      <c r="S27" s="194">
        <v>0</v>
      </c>
      <c r="T27" s="724">
        <f t="shared" si="113"/>
        <v>-1</v>
      </c>
      <c r="U27" s="194">
        <v>0</v>
      </c>
      <c r="V27" s="724">
        <f t="shared" si="114"/>
        <v>-1</v>
      </c>
      <c r="W27" s="194">
        <v>0</v>
      </c>
      <c r="X27" s="724">
        <f t="shared" si="115"/>
        <v>-1</v>
      </c>
      <c r="Y27" s="195">
        <f t="shared" si="103"/>
        <v>0</v>
      </c>
      <c r="Z27" s="734">
        <f t="shared" si="116"/>
        <v>-1</v>
      </c>
      <c r="AA27" s="194">
        <v>0</v>
      </c>
      <c r="AB27" s="724">
        <f t="shared" si="117"/>
        <v>-1</v>
      </c>
      <c r="AC27" s="194">
        <v>0</v>
      </c>
      <c r="AD27" s="724">
        <f t="shared" si="118"/>
        <v>-1</v>
      </c>
      <c r="AE27" s="194"/>
      <c r="AF27" s="724">
        <f t="shared" si="119"/>
        <v>-1</v>
      </c>
      <c r="AG27" s="195">
        <f t="shared" si="104"/>
        <v>0</v>
      </c>
      <c r="AH27" s="734">
        <f t="shared" si="120"/>
        <v>-1</v>
      </c>
    </row>
    <row r="28" spans="1:34" hidden="1" x14ac:dyDescent="0.25">
      <c r="A28" s="674" t="s">
        <v>357</v>
      </c>
      <c r="B28" s="507">
        <v>2</v>
      </c>
      <c r="C28" s="473">
        <v>2</v>
      </c>
      <c r="D28" s="728">
        <f t="shared" si="105"/>
        <v>0</v>
      </c>
      <c r="E28" s="473">
        <v>2</v>
      </c>
      <c r="F28" s="728">
        <f t="shared" si="106"/>
        <v>0</v>
      </c>
      <c r="G28" s="473">
        <v>0</v>
      </c>
      <c r="H28" s="728">
        <f t="shared" si="107"/>
        <v>-1</v>
      </c>
      <c r="I28" s="474">
        <f t="shared" si="101"/>
        <v>4</v>
      </c>
      <c r="J28" s="738">
        <f t="shared" si="108"/>
        <v>-0.33333333333333337</v>
      </c>
      <c r="K28" s="473">
        <v>0</v>
      </c>
      <c r="L28" s="728">
        <f t="shared" si="109"/>
        <v>-1</v>
      </c>
      <c r="M28" s="473">
        <v>0</v>
      </c>
      <c r="N28" s="728">
        <f t="shared" si="110"/>
        <v>-1</v>
      </c>
      <c r="O28" s="473">
        <v>0</v>
      </c>
      <c r="P28" s="728">
        <f t="shared" si="111"/>
        <v>-1</v>
      </c>
      <c r="Q28" s="474">
        <f t="shared" si="102"/>
        <v>0</v>
      </c>
      <c r="R28" s="738">
        <f t="shared" si="112"/>
        <v>-1</v>
      </c>
      <c r="S28" s="385">
        <v>0</v>
      </c>
      <c r="T28" s="728">
        <f t="shared" si="113"/>
        <v>-1</v>
      </c>
      <c r="U28" s="385">
        <v>0</v>
      </c>
      <c r="V28" s="728">
        <f t="shared" si="114"/>
        <v>-1</v>
      </c>
      <c r="W28" s="385">
        <v>0</v>
      </c>
      <c r="X28" s="728">
        <f t="shared" si="115"/>
        <v>-1</v>
      </c>
      <c r="Y28" s="195">
        <f t="shared" si="103"/>
        <v>0</v>
      </c>
      <c r="Z28" s="738">
        <f t="shared" si="116"/>
        <v>-1</v>
      </c>
      <c r="AA28" s="385">
        <v>0</v>
      </c>
      <c r="AB28" s="728">
        <f t="shared" si="117"/>
        <v>-1</v>
      </c>
      <c r="AC28" s="385">
        <v>0</v>
      </c>
      <c r="AD28" s="728">
        <f t="shared" si="118"/>
        <v>-1</v>
      </c>
      <c r="AE28" s="385"/>
      <c r="AF28" s="728">
        <f t="shared" si="119"/>
        <v>-1</v>
      </c>
      <c r="AG28" s="195">
        <f t="shared" si="104"/>
        <v>0</v>
      </c>
      <c r="AH28" s="734">
        <f t="shared" si="120"/>
        <v>-1</v>
      </c>
    </row>
    <row r="29" spans="1:34" hidden="1" x14ac:dyDescent="0.25">
      <c r="A29" s="394" t="s">
        <v>348</v>
      </c>
      <c r="B29" s="405">
        <v>2</v>
      </c>
      <c r="C29" s="390">
        <v>2</v>
      </c>
      <c r="D29" s="724">
        <f t="shared" si="105"/>
        <v>0</v>
      </c>
      <c r="E29" s="390">
        <v>2</v>
      </c>
      <c r="F29" s="724">
        <f t="shared" si="106"/>
        <v>0</v>
      </c>
      <c r="G29" s="390">
        <v>0</v>
      </c>
      <c r="H29" s="724">
        <f t="shared" si="107"/>
        <v>-1</v>
      </c>
      <c r="I29" s="391">
        <f t="shared" si="101"/>
        <v>4</v>
      </c>
      <c r="J29" s="734">
        <f t="shared" si="108"/>
        <v>-0.33333333333333337</v>
      </c>
      <c r="K29" s="390">
        <v>0</v>
      </c>
      <c r="L29" s="724">
        <f t="shared" si="109"/>
        <v>-1</v>
      </c>
      <c r="M29" s="390">
        <v>0</v>
      </c>
      <c r="N29" s="724">
        <f t="shared" si="110"/>
        <v>-1</v>
      </c>
      <c r="O29" s="390">
        <v>0</v>
      </c>
      <c r="P29" s="724">
        <f t="shared" si="111"/>
        <v>-1</v>
      </c>
      <c r="Q29" s="391">
        <f t="shared" si="102"/>
        <v>0</v>
      </c>
      <c r="R29" s="734">
        <f t="shared" si="112"/>
        <v>-1</v>
      </c>
      <c r="S29" s="194">
        <v>0</v>
      </c>
      <c r="T29" s="724">
        <f t="shared" si="113"/>
        <v>-1</v>
      </c>
      <c r="U29" s="194">
        <v>0</v>
      </c>
      <c r="V29" s="724">
        <f t="shared" si="114"/>
        <v>-1</v>
      </c>
      <c r="W29" s="194">
        <v>0</v>
      </c>
      <c r="X29" s="724">
        <f t="shared" si="115"/>
        <v>-1</v>
      </c>
      <c r="Y29" s="195">
        <f t="shared" si="103"/>
        <v>0</v>
      </c>
      <c r="Z29" s="738">
        <f t="shared" si="116"/>
        <v>-1</v>
      </c>
      <c r="AA29" s="194">
        <v>0</v>
      </c>
      <c r="AB29" s="724">
        <f t="shared" si="117"/>
        <v>-1</v>
      </c>
      <c r="AC29" s="194">
        <v>0</v>
      </c>
      <c r="AD29" s="724">
        <f t="shared" si="118"/>
        <v>-1</v>
      </c>
      <c r="AE29" s="194"/>
      <c r="AF29" s="724">
        <f t="shared" si="119"/>
        <v>-1</v>
      </c>
      <c r="AG29" s="195">
        <f t="shared" si="104"/>
        <v>0</v>
      </c>
      <c r="AH29" s="734">
        <f t="shared" si="120"/>
        <v>-1</v>
      </c>
    </row>
    <row r="30" spans="1:34" hidden="1" x14ac:dyDescent="0.25">
      <c r="A30" s="394" t="s">
        <v>358</v>
      </c>
      <c r="B30" s="405">
        <v>3</v>
      </c>
      <c r="C30" s="390">
        <v>2</v>
      </c>
      <c r="D30" s="724">
        <f t="shared" si="105"/>
        <v>-0.33333333333333337</v>
      </c>
      <c r="E30" s="390">
        <v>2</v>
      </c>
      <c r="F30" s="724">
        <f t="shared" si="106"/>
        <v>-0.33333333333333337</v>
      </c>
      <c r="G30" s="390">
        <v>0</v>
      </c>
      <c r="H30" s="724">
        <f t="shared" si="107"/>
        <v>-1</v>
      </c>
      <c r="I30" s="391">
        <f t="shared" si="101"/>
        <v>4</v>
      </c>
      <c r="J30" s="734">
        <f t="shared" si="108"/>
        <v>-0.55555555555555558</v>
      </c>
      <c r="K30" s="390">
        <v>0</v>
      </c>
      <c r="L30" s="724">
        <f t="shared" si="109"/>
        <v>-1</v>
      </c>
      <c r="M30" s="390">
        <v>0</v>
      </c>
      <c r="N30" s="724">
        <f t="shared" si="110"/>
        <v>-1</v>
      </c>
      <c r="O30" s="390">
        <v>0</v>
      </c>
      <c r="P30" s="724">
        <f t="shared" si="111"/>
        <v>-1</v>
      </c>
      <c r="Q30" s="391">
        <f t="shared" si="102"/>
        <v>0</v>
      </c>
      <c r="R30" s="734">
        <f t="shared" si="112"/>
        <v>-1</v>
      </c>
      <c r="S30" s="194">
        <v>0</v>
      </c>
      <c r="T30" s="724">
        <f t="shared" si="113"/>
        <v>-1</v>
      </c>
      <c r="U30" s="194">
        <v>0</v>
      </c>
      <c r="V30" s="724">
        <f t="shared" si="114"/>
        <v>-1</v>
      </c>
      <c r="W30" s="194">
        <v>0</v>
      </c>
      <c r="X30" s="724">
        <f t="shared" si="115"/>
        <v>-1</v>
      </c>
      <c r="Y30" s="195">
        <f t="shared" si="103"/>
        <v>0</v>
      </c>
      <c r="Z30" s="738">
        <f t="shared" si="116"/>
        <v>-1</v>
      </c>
      <c r="AA30" s="194">
        <v>0</v>
      </c>
      <c r="AB30" s="724">
        <f t="shared" si="117"/>
        <v>-1</v>
      </c>
      <c r="AC30" s="194">
        <v>0</v>
      </c>
      <c r="AD30" s="724">
        <f t="shared" si="118"/>
        <v>-1</v>
      </c>
      <c r="AE30" s="194"/>
      <c r="AF30" s="724">
        <f t="shared" si="119"/>
        <v>-1</v>
      </c>
      <c r="AG30" s="195">
        <f t="shared" si="104"/>
        <v>0</v>
      </c>
      <c r="AH30" s="734">
        <f t="shared" si="120"/>
        <v>-1</v>
      </c>
    </row>
    <row r="31" spans="1:34" hidden="1" x14ac:dyDescent="0.25">
      <c r="A31" s="394" t="s">
        <v>354</v>
      </c>
      <c r="B31" s="405">
        <v>1</v>
      </c>
      <c r="C31" s="390">
        <v>1</v>
      </c>
      <c r="D31" s="724">
        <f t="shared" si="105"/>
        <v>0</v>
      </c>
      <c r="E31" s="390">
        <v>1</v>
      </c>
      <c r="F31" s="724">
        <f t="shared" si="106"/>
        <v>0</v>
      </c>
      <c r="G31" s="390">
        <v>0</v>
      </c>
      <c r="H31" s="724">
        <f t="shared" si="107"/>
        <v>-1</v>
      </c>
      <c r="I31" s="391">
        <f t="shared" si="101"/>
        <v>2</v>
      </c>
      <c r="J31" s="734">
        <f t="shared" si="108"/>
        <v>-0.33333333333333337</v>
      </c>
      <c r="K31" s="390">
        <v>0</v>
      </c>
      <c r="L31" s="724">
        <f t="shared" si="109"/>
        <v>-1</v>
      </c>
      <c r="M31" s="390">
        <v>0</v>
      </c>
      <c r="N31" s="724">
        <f t="shared" si="110"/>
        <v>-1</v>
      </c>
      <c r="O31" s="390">
        <v>0</v>
      </c>
      <c r="P31" s="724">
        <f t="shared" si="111"/>
        <v>-1</v>
      </c>
      <c r="Q31" s="391">
        <f t="shared" si="102"/>
        <v>0</v>
      </c>
      <c r="R31" s="734">
        <f t="shared" si="112"/>
        <v>-1</v>
      </c>
      <c r="S31" s="194">
        <v>0</v>
      </c>
      <c r="T31" s="724">
        <f t="shared" si="113"/>
        <v>-1</v>
      </c>
      <c r="U31" s="194">
        <v>0</v>
      </c>
      <c r="V31" s="724">
        <f t="shared" si="114"/>
        <v>-1</v>
      </c>
      <c r="W31" s="194">
        <v>0</v>
      </c>
      <c r="X31" s="724">
        <f t="shared" si="115"/>
        <v>-1</v>
      </c>
      <c r="Y31" s="195">
        <f t="shared" si="103"/>
        <v>0</v>
      </c>
      <c r="Z31" s="738">
        <f t="shared" si="116"/>
        <v>-1</v>
      </c>
      <c r="AA31" s="194">
        <v>0</v>
      </c>
      <c r="AB31" s="724">
        <f t="shared" si="117"/>
        <v>-1</v>
      </c>
      <c r="AC31" s="194">
        <v>0</v>
      </c>
      <c r="AD31" s="724">
        <f t="shared" si="118"/>
        <v>-1</v>
      </c>
      <c r="AE31" s="194"/>
      <c r="AF31" s="724">
        <f t="shared" si="119"/>
        <v>-1</v>
      </c>
      <c r="AG31" s="195">
        <f t="shared" si="104"/>
        <v>0</v>
      </c>
      <c r="AH31" s="734">
        <f t="shared" si="120"/>
        <v>-1</v>
      </c>
    </row>
    <row r="32" spans="1:34" ht="16.5" hidden="1" thickBot="1" x14ac:dyDescent="0.3">
      <c r="A32" s="637" t="s">
        <v>2</v>
      </c>
      <c r="B32" s="454">
        <f>SUM(B21:B31)</f>
        <v>70</v>
      </c>
      <c r="C32" s="455">
        <f>SUM(C24:C28)</f>
        <v>8</v>
      </c>
      <c r="D32" s="729">
        <f>((C32/$B32))-1</f>
        <v>-0.88571428571428568</v>
      </c>
      <c r="E32" s="455">
        <f>SUM(E24:E28)</f>
        <v>8</v>
      </c>
      <c r="F32" s="729">
        <f>((E32/$B32))-1</f>
        <v>-0.88571428571428568</v>
      </c>
      <c r="G32" s="455">
        <f>SUM(G24:G28)</f>
        <v>0</v>
      </c>
      <c r="H32" s="732">
        <f>((G32/$B32))-1</f>
        <v>-1</v>
      </c>
      <c r="I32" s="456">
        <f>C32+E32+G32</f>
        <v>16</v>
      </c>
      <c r="J32" s="739">
        <f>((I32/(3*$B32)))-1</f>
        <v>-0.92380952380952386</v>
      </c>
      <c r="K32" s="455">
        <f>SUM(K24:K28)</f>
        <v>0</v>
      </c>
      <c r="L32" s="729">
        <f>((K32/$B32))-1</f>
        <v>-1</v>
      </c>
      <c r="M32" s="455">
        <f>SUM(M24:M28)</f>
        <v>0</v>
      </c>
      <c r="N32" s="729">
        <f>((M32/$B32))-1</f>
        <v>-1</v>
      </c>
      <c r="O32" s="455">
        <f>SUM(O24:O28)</f>
        <v>0</v>
      </c>
      <c r="P32" s="732">
        <f>((O32/$B32))-1</f>
        <v>-1</v>
      </c>
      <c r="Q32" s="456">
        <f>K32+M32+O32</f>
        <v>0</v>
      </c>
      <c r="R32" s="741">
        <f>((Q32/(3*$B32)))-1</f>
        <v>-1</v>
      </c>
      <c r="S32" s="198">
        <f>SUM(S24:S28)</f>
        <v>0</v>
      </c>
      <c r="T32" s="729">
        <f>((S32/$B32))-1</f>
        <v>-1</v>
      </c>
      <c r="U32" s="198">
        <f>SUM(U24:U28)</f>
        <v>0</v>
      </c>
      <c r="V32" s="729">
        <f>((U32/$B32))-1</f>
        <v>-1</v>
      </c>
      <c r="W32" s="198">
        <f>SUM(W24:W28)</f>
        <v>0</v>
      </c>
      <c r="X32" s="732">
        <f>((W32/$B32))-1</f>
        <v>-1</v>
      </c>
      <c r="Y32" s="195">
        <f t="shared" si="103"/>
        <v>0</v>
      </c>
      <c r="Z32" s="739">
        <f>((Y32/(3*$B32)))-1</f>
        <v>-1</v>
      </c>
      <c r="AA32" s="198">
        <f>SUM(AA24:AA28)</f>
        <v>0</v>
      </c>
      <c r="AB32" s="729">
        <f>((AA32/$B32))-1</f>
        <v>-1</v>
      </c>
      <c r="AC32" s="198">
        <f>SUM(AC24:AC28)</f>
        <v>0</v>
      </c>
      <c r="AD32" s="729">
        <f>((AC32/$B32))-1</f>
        <v>-1</v>
      </c>
      <c r="AE32" s="198">
        <f>SUM(AE24:AE28)</f>
        <v>0</v>
      </c>
      <c r="AF32" s="732">
        <f>((AE32/$B32))-1</f>
        <v>-1</v>
      </c>
      <c r="AG32" s="383">
        <f>AA32+AC32+AE32</f>
        <v>0</v>
      </c>
      <c r="AH32" s="741">
        <f>((AG32/(3*$B32)))-1</f>
        <v>-1</v>
      </c>
    </row>
    <row r="33" spans="1:34" hidden="1" x14ac:dyDescent="0.25"/>
    <row r="34" spans="1:34" hidden="1" x14ac:dyDescent="0.25"/>
    <row r="35" spans="1:34" hidden="1" x14ac:dyDescent="0.25"/>
    <row r="36" spans="1:34" hidden="1" x14ac:dyDescent="0.25">
      <c r="A36" s="952" t="s">
        <v>374</v>
      </c>
      <c r="B36" s="951"/>
      <c r="C36" s="951"/>
      <c r="D36" s="951"/>
      <c r="E36" s="951"/>
      <c r="F36" s="951"/>
      <c r="G36" s="951"/>
      <c r="H36" s="951"/>
      <c r="I36" s="951"/>
      <c r="J36" s="951"/>
      <c r="K36" s="951"/>
      <c r="L36" s="951"/>
      <c r="M36" s="951"/>
      <c r="N36" s="951"/>
      <c r="O36" s="951"/>
      <c r="P36" s="951"/>
      <c r="Q36" s="951"/>
      <c r="R36" s="951"/>
      <c r="S36" s="951"/>
      <c r="T36" s="951"/>
      <c r="U36" s="951"/>
      <c r="V36" s="951"/>
      <c r="W36" s="951"/>
      <c r="X36" s="951"/>
      <c r="Y36" s="951"/>
      <c r="Z36" s="951"/>
      <c r="AA36" s="951"/>
      <c r="AB36" s="951"/>
      <c r="AC36" s="951"/>
      <c r="AD36" s="951"/>
      <c r="AE36" s="951"/>
      <c r="AF36" s="951"/>
      <c r="AG36" s="951"/>
      <c r="AH36" s="951"/>
    </row>
    <row r="37" spans="1:34" ht="31.5" hidden="1" x14ac:dyDescent="0.25">
      <c r="A37" s="675" t="s">
        <v>8</v>
      </c>
      <c r="B37" s="508" t="s">
        <v>9</v>
      </c>
      <c r="C37" s="496" t="s">
        <v>301</v>
      </c>
      <c r="D37" s="730" t="s">
        <v>1</v>
      </c>
      <c r="E37" s="496" t="s">
        <v>302</v>
      </c>
      <c r="F37" s="730" t="s">
        <v>1</v>
      </c>
      <c r="G37" s="496" t="s">
        <v>303</v>
      </c>
      <c r="H37" s="730" t="s">
        <v>1</v>
      </c>
      <c r="I37" s="497" t="s">
        <v>138</v>
      </c>
      <c r="J37" s="740" t="s">
        <v>1</v>
      </c>
      <c r="K37" s="496" t="s">
        <v>304</v>
      </c>
      <c r="L37" s="730" t="s">
        <v>1</v>
      </c>
      <c r="M37" s="496" t="s">
        <v>305</v>
      </c>
      <c r="N37" s="730" t="s">
        <v>1</v>
      </c>
      <c r="O37" s="496" t="s">
        <v>306</v>
      </c>
      <c r="P37" s="730" t="s">
        <v>1</v>
      </c>
      <c r="Q37" s="497" t="s">
        <v>138</v>
      </c>
      <c r="R37" s="740" t="s">
        <v>1</v>
      </c>
      <c r="S37" s="384" t="s">
        <v>333</v>
      </c>
      <c r="T37" s="730" t="s">
        <v>1</v>
      </c>
      <c r="U37" s="384" t="s">
        <v>329</v>
      </c>
      <c r="V37" s="730" t="s">
        <v>1</v>
      </c>
      <c r="W37" s="384" t="s">
        <v>330</v>
      </c>
      <c r="X37" s="730" t="s">
        <v>1</v>
      </c>
      <c r="Y37" s="234" t="s">
        <v>138</v>
      </c>
      <c r="Z37" s="740" t="s">
        <v>1</v>
      </c>
      <c r="AA37" s="384" t="s">
        <v>331</v>
      </c>
      <c r="AB37" s="730" t="s">
        <v>1</v>
      </c>
      <c r="AC37" s="384" t="s">
        <v>332</v>
      </c>
      <c r="AD37" s="730" t="s">
        <v>1</v>
      </c>
      <c r="AE37" s="384" t="s">
        <v>334</v>
      </c>
      <c r="AF37" s="730" t="s">
        <v>1</v>
      </c>
      <c r="AG37" s="234" t="s">
        <v>138</v>
      </c>
      <c r="AH37" s="740" t="s">
        <v>1</v>
      </c>
    </row>
    <row r="38" spans="1:34" hidden="1" x14ac:dyDescent="0.25">
      <c r="A38" s="676" t="s">
        <v>172</v>
      </c>
      <c r="B38" s="509">
        <v>1</v>
      </c>
      <c r="C38" s="516">
        <v>1</v>
      </c>
      <c r="D38" s="724">
        <f>((C38/$B38))-1</f>
        <v>0</v>
      </c>
      <c r="E38" s="516">
        <v>1</v>
      </c>
      <c r="F38" s="724">
        <f>((E38/$B38))-1</f>
        <v>0</v>
      </c>
      <c r="G38" s="516">
        <v>0</v>
      </c>
      <c r="H38" s="724">
        <f>((G38/$B38))-1</f>
        <v>-1</v>
      </c>
      <c r="I38" s="391">
        <f t="shared" ref="I38:I45" si="121">C38+E38+G38</f>
        <v>2</v>
      </c>
      <c r="J38" s="734">
        <f t="shared" ref="J38:J45" si="122">((I38/(3*$B38)))-1</f>
        <v>-0.33333333333333337</v>
      </c>
      <c r="K38" s="386">
        <v>0</v>
      </c>
      <c r="L38" s="724">
        <f>((K38/$B38))-1</f>
        <v>-1</v>
      </c>
      <c r="M38" s="386">
        <v>0</v>
      </c>
      <c r="N38" s="724">
        <f>((M38/$B38))-1</f>
        <v>-1</v>
      </c>
      <c r="O38" s="386">
        <v>0</v>
      </c>
      <c r="P38" s="724">
        <f>((O38/$B38))-1</f>
        <v>-1</v>
      </c>
      <c r="Q38" s="388">
        <f>Q23</f>
        <v>0</v>
      </c>
      <c r="R38" s="734">
        <f t="shared" ref="R38:R44" si="123">((Q38/(3*$B38)))-1</f>
        <v>-1</v>
      </c>
      <c r="S38" s="268"/>
      <c r="T38" s="724">
        <f>((S38/$B38))-1</f>
        <v>-1</v>
      </c>
      <c r="U38" s="268"/>
      <c r="V38" s="724">
        <f>((U38/$B38))-1</f>
        <v>-1</v>
      </c>
      <c r="W38" s="268">
        <v>1</v>
      </c>
      <c r="X38" s="724">
        <f>((W38/$B38))-1</f>
        <v>0</v>
      </c>
      <c r="Y38" s="195">
        <f t="shared" ref="Y38:Y45" si="124">S38+U38+W38</f>
        <v>1</v>
      </c>
      <c r="Z38" s="734">
        <f t="shared" ref="Z38:Z45" si="125">((Y38/(3*$B38)))-1</f>
        <v>-0.66666666666666674</v>
      </c>
      <c r="AA38" s="268">
        <v>1</v>
      </c>
      <c r="AB38" s="724">
        <f>((AA38/$B38))-1</f>
        <v>0</v>
      </c>
      <c r="AC38" s="268">
        <v>1</v>
      </c>
      <c r="AD38" s="724">
        <f>((AC38/$B38))-1</f>
        <v>0</v>
      </c>
      <c r="AE38" s="268"/>
      <c r="AF38" s="724">
        <f>((AE38/$B38))-1</f>
        <v>-1</v>
      </c>
      <c r="AG38" s="195">
        <f t="shared" ref="AG38:AG44" si="126">AA38+AC38+AE38</f>
        <v>2</v>
      </c>
      <c r="AH38" s="734">
        <f t="shared" ref="AH38:AH44" si="127">((AG38/(3*$B38)))-1</f>
        <v>-0.33333333333333337</v>
      </c>
    </row>
    <row r="39" spans="1:34" hidden="1" x14ac:dyDescent="0.25">
      <c r="A39" s="677" t="s">
        <v>200</v>
      </c>
      <c r="B39" s="510">
        <v>1</v>
      </c>
      <c r="C39" s="433">
        <v>1</v>
      </c>
      <c r="D39" s="727">
        <f t="shared" ref="D39:D45" si="128">((C39/$B39))-1</f>
        <v>0</v>
      </c>
      <c r="E39" s="433">
        <v>1</v>
      </c>
      <c r="F39" s="727">
        <f t="shared" ref="F39:F45" si="129">((E39/$B39))-1</f>
        <v>0</v>
      </c>
      <c r="G39" s="433">
        <v>0</v>
      </c>
      <c r="H39" s="727">
        <f t="shared" ref="H39:H45" si="130">((G39/$B39))-1</f>
        <v>-1</v>
      </c>
      <c r="I39" s="482">
        <f t="shared" si="121"/>
        <v>2</v>
      </c>
      <c r="J39" s="775">
        <f t="shared" si="122"/>
        <v>-0.33333333333333337</v>
      </c>
      <c r="K39" s="433">
        <v>0</v>
      </c>
      <c r="L39" s="727">
        <f t="shared" ref="L39:L44" si="131">((K39/$B39))-1</f>
        <v>-1</v>
      </c>
      <c r="M39" s="433">
        <v>0</v>
      </c>
      <c r="N39" s="727">
        <f t="shared" ref="N39:N45" si="132">((M39/$B39))-1</f>
        <v>-1</v>
      </c>
      <c r="O39" s="433">
        <v>0</v>
      </c>
      <c r="P39" s="727">
        <f t="shared" ref="P39:P45" si="133">((O39/$B39))-1</f>
        <v>-1</v>
      </c>
      <c r="Q39" s="482">
        <f t="shared" ref="Q39:Q44" si="134">K39+M39+O39</f>
        <v>0</v>
      </c>
      <c r="R39" s="775">
        <f t="shared" si="123"/>
        <v>-1</v>
      </c>
      <c r="S39" s="114"/>
      <c r="T39" s="727">
        <f t="shared" ref="T39:T45" si="135">((S39/$B39))-1</f>
        <v>-1</v>
      </c>
      <c r="U39" s="114"/>
      <c r="V39" s="727">
        <f t="shared" ref="V39:V45" si="136">((U39/$B39))-1</f>
        <v>-1</v>
      </c>
      <c r="W39" s="114">
        <v>1</v>
      </c>
      <c r="X39" s="727">
        <f t="shared" ref="X39:X45" si="137">((W39/$B39))-1</f>
        <v>0</v>
      </c>
      <c r="Y39" s="115">
        <f t="shared" si="124"/>
        <v>1</v>
      </c>
      <c r="Z39" s="775">
        <f t="shared" si="125"/>
        <v>-0.66666666666666674</v>
      </c>
      <c r="AA39" s="114">
        <v>1</v>
      </c>
      <c r="AB39" s="727">
        <f t="shared" ref="AB39:AB45" si="138">((AA39/$B39))-1</f>
        <v>0</v>
      </c>
      <c r="AC39" s="114">
        <v>1</v>
      </c>
      <c r="AD39" s="727">
        <f t="shared" ref="AD39:AD45" si="139">((AC39/$B39))-1</f>
        <v>0</v>
      </c>
      <c r="AE39" s="114"/>
      <c r="AF39" s="727">
        <f t="shared" ref="AF39:AF45" si="140">((AE39/$B39))-1</f>
        <v>-1</v>
      </c>
      <c r="AG39" s="115">
        <f t="shared" si="126"/>
        <v>2</v>
      </c>
      <c r="AH39" s="775">
        <f t="shared" si="127"/>
        <v>-0.33333333333333337</v>
      </c>
    </row>
    <row r="40" spans="1:34" hidden="1" x14ac:dyDescent="0.25">
      <c r="A40" s="678" t="s">
        <v>355</v>
      </c>
      <c r="B40" s="511">
        <v>1</v>
      </c>
      <c r="C40" s="409">
        <v>1</v>
      </c>
      <c r="D40" s="727">
        <f t="shared" si="128"/>
        <v>0</v>
      </c>
      <c r="E40" s="409">
        <v>1</v>
      </c>
      <c r="F40" s="727">
        <f t="shared" si="129"/>
        <v>0</v>
      </c>
      <c r="G40" s="409">
        <v>0</v>
      </c>
      <c r="H40" s="727">
        <f t="shared" si="130"/>
        <v>-1</v>
      </c>
      <c r="I40" s="399">
        <f t="shared" si="121"/>
        <v>2</v>
      </c>
      <c r="J40" s="737">
        <f t="shared" si="122"/>
        <v>-0.33333333333333337</v>
      </c>
      <c r="K40" s="409">
        <v>0</v>
      </c>
      <c r="L40" s="727">
        <f t="shared" si="131"/>
        <v>-1</v>
      </c>
      <c r="M40" s="409">
        <v>0</v>
      </c>
      <c r="N40" s="727">
        <f t="shared" si="132"/>
        <v>-1</v>
      </c>
      <c r="O40" s="409">
        <v>0</v>
      </c>
      <c r="P40" s="727">
        <f t="shared" si="133"/>
        <v>-1</v>
      </c>
      <c r="Q40" s="399">
        <f t="shared" si="134"/>
        <v>0</v>
      </c>
      <c r="R40" s="737">
        <f t="shared" si="123"/>
        <v>-1</v>
      </c>
      <c r="S40" s="42"/>
      <c r="T40" s="727">
        <f t="shared" si="135"/>
        <v>-1</v>
      </c>
      <c r="U40" s="42"/>
      <c r="V40" s="727">
        <f t="shared" si="136"/>
        <v>-1</v>
      </c>
      <c r="W40" s="42">
        <v>1</v>
      </c>
      <c r="X40" s="727">
        <f t="shared" si="137"/>
        <v>0</v>
      </c>
      <c r="Y40" s="2">
        <f t="shared" si="124"/>
        <v>1</v>
      </c>
      <c r="Z40" s="737">
        <f t="shared" si="125"/>
        <v>-0.66666666666666674</v>
      </c>
      <c r="AA40" s="42">
        <v>1</v>
      </c>
      <c r="AB40" s="727">
        <f t="shared" si="138"/>
        <v>0</v>
      </c>
      <c r="AC40" s="42">
        <v>1</v>
      </c>
      <c r="AD40" s="727">
        <f t="shared" si="139"/>
        <v>0</v>
      </c>
      <c r="AE40" s="42"/>
      <c r="AF40" s="727">
        <f t="shared" si="140"/>
        <v>-1</v>
      </c>
      <c r="AG40" s="2">
        <f t="shared" si="126"/>
        <v>2</v>
      </c>
      <c r="AH40" s="737">
        <f t="shared" si="127"/>
        <v>-0.33333333333333337</v>
      </c>
    </row>
    <row r="41" spans="1:34" hidden="1" x14ac:dyDescent="0.25">
      <c r="A41" s="678" t="s">
        <v>189</v>
      </c>
      <c r="B41" s="511">
        <v>1</v>
      </c>
      <c r="C41" s="409">
        <v>1</v>
      </c>
      <c r="D41" s="727">
        <f t="shared" si="128"/>
        <v>0</v>
      </c>
      <c r="E41" s="409">
        <v>1</v>
      </c>
      <c r="F41" s="727">
        <f t="shared" si="129"/>
        <v>0</v>
      </c>
      <c r="G41" s="409">
        <v>0</v>
      </c>
      <c r="H41" s="727">
        <f t="shared" si="130"/>
        <v>-1</v>
      </c>
      <c r="I41" s="399">
        <f t="shared" si="121"/>
        <v>2</v>
      </c>
      <c r="J41" s="737">
        <f t="shared" si="122"/>
        <v>-0.33333333333333337</v>
      </c>
      <c r="K41" s="409">
        <v>0</v>
      </c>
      <c r="L41" s="727">
        <f t="shared" si="131"/>
        <v>-1</v>
      </c>
      <c r="M41" s="409">
        <v>0</v>
      </c>
      <c r="N41" s="727">
        <f t="shared" si="132"/>
        <v>-1</v>
      </c>
      <c r="O41" s="409">
        <v>0</v>
      </c>
      <c r="P41" s="727">
        <f t="shared" si="133"/>
        <v>-1</v>
      </c>
      <c r="Q41" s="399">
        <f t="shared" si="134"/>
        <v>0</v>
      </c>
      <c r="R41" s="737">
        <f t="shared" si="123"/>
        <v>-1</v>
      </c>
      <c r="S41" s="42"/>
      <c r="T41" s="727">
        <f t="shared" si="135"/>
        <v>-1</v>
      </c>
      <c r="U41" s="42"/>
      <c r="V41" s="727">
        <f t="shared" si="136"/>
        <v>-1</v>
      </c>
      <c r="W41" s="42">
        <v>0</v>
      </c>
      <c r="X41" s="727">
        <f t="shared" si="137"/>
        <v>-1</v>
      </c>
      <c r="Y41" s="2">
        <f t="shared" si="124"/>
        <v>0</v>
      </c>
      <c r="Z41" s="737">
        <f t="shared" si="125"/>
        <v>-1</v>
      </c>
      <c r="AA41" s="42">
        <v>0</v>
      </c>
      <c r="AB41" s="727">
        <f t="shared" si="138"/>
        <v>-1</v>
      </c>
      <c r="AC41" s="42">
        <v>0</v>
      </c>
      <c r="AD41" s="727">
        <f t="shared" si="139"/>
        <v>-1</v>
      </c>
      <c r="AE41" s="42"/>
      <c r="AF41" s="727">
        <f t="shared" si="140"/>
        <v>-1</v>
      </c>
      <c r="AG41" s="2">
        <f t="shared" si="126"/>
        <v>0</v>
      </c>
      <c r="AH41" s="737">
        <f t="shared" si="127"/>
        <v>-1</v>
      </c>
    </row>
    <row r="42" spans="1:34" hidden="1" x14ac:dyDescent="0.25">
      <c r="A42" s="679" t="s">
        <v>356</v>
      </c>
      <c r="B42" s="512">
        <v>1</v>
      </c>
      <c r="C42" s="445">
        <v>1</v>
      </c>
      <c r="D42" s="727">
        <f t="shared" si="128"/>
        <v>0</v>
      </c>
      <c r="E42" s="445">
        <v>1</v>
      </c>
      <c r="F42" s="727">
        <f t="shared" si="129"/>
        <v>0</v>
      </c>
      <c r="G42" s="445">
        <v>0</v>
      </c>
      <c r="H42" s="727">
        <f t="shared" si="130"/>
        <v>-1</v>
      </c>
      <c r="I42" s="534">
        <f t="shared" si="121"/>
        <v>2</v>
      </c>
      <c r="J42" s="767">
        <f t="shared" si="122"/>
        <v>-0.33333333333333337</v>
      </c>
      <c r="K42" s="445">
        <v>0</v>
      </c>
      <c r="L42" s="727">
        <f t="shared" si="131"/>
        <v>-1</v>
      </c>
      <c r="M42" s="445">
        <v>0</v>
      </c>
      <c r="N42" s="727">
        <f t="shared" si="132"/>
        <v>-1</v>
      </c>
      <c r="O42" s="445">
        <v>0</v>
      </c>
      <c r="P42" s="727">
        <f t="shared" si="133"/>
        <v>-1</v>
      </c>
      <c r="Q42" s="534">
        <f t="shared" si="134"/>
        <v>0</v>
      </c>
      <c r="R42" s="767">
        <f t="shared" si="123"/>
        <v>-1</v>
      </c>
      <c r="S42" s="39"/>
      <c r="T42" s="727">
        <f t="shared" si="135"/>
        <v>-1</v>
      </c>
      <c r="U42" s="39"/>
      <c r="V42" s="727">
        <f t="shared" si="136"/>
        <v>-1</v>
      </c>
      <c r="W42" s="39">
        <v>1</v>
      </c>
      <c r="X42" s="727">
        <f t="shared" si="137"/>
        <v>0</v>
      </c>
      <c r="Y42" s="533">
        <f t="shared" si="124"/>
        <v>1</v>
      </c>
      <c r="Z42" s="767">
        <f t="shared" si="125"/>
        <v>-0.66666666666666674</v>
      </c>
      <c r="AA42" s="39">
        <v>1</v>
      </c>
      <c r="AB42" s="727">
        <f t="shared" si="138"/>
        <v>0</v>
      </c>
      <c r="AC42" s="39">
        <v>1</v>
      </c>
      <c r="AD42" s="727">
        <f t="shared" si="139"/>
        <v>0</v>
      </c>
      <c r="AE42" s="39"/>
      <c r="AF42" s="727">
        <f t="shared" si="140"/>
        <v>-1</v>
      </c>
      <c r="AG42" s="533">
        <f t="shared" si="126"/>
        <v>2</v>
      </c>
      <c r="AH42" s="767">
        <f t="shared" si="127"/>
        <v>-0.33333333333333337</v>
      </c>
    </row>
    <row r="43" spans="1:34" hidden="1" x14ac:dyDescent="0.25">
      <c r="A43" s="680" t="s">
        <v>151</v>
      </c>
      <c r="B43" s="513">
        <v>1</v>
      </c>
      <c r="C43" s="447">
        <v>1</v>
      </c>
      <c r="D43" s="727">
        <f t="shared" si="128"/>
        <v>0</v>
      </c>
      <c r="E43" s="447">
        <v>1</v>
      </c>
      <c r="F43" s="727">
        <f t="shared" si="129"/>
        <v>0</v>
      </c>
      <c r="G43" s="447">
        <v>0</v>
      </c>
      <c r="H43" s="727">
        <f t="shared" si="130"/>
        <v>-1</v>
      </c>
      <c r="I43" s="448">
        <f t="shared" si="121"/>
        <v>2</v>
      </c>
      <c r="J43" s="808">
        <f t="shared" si="122"/>
        <v>-0.33333333333333337</v>
      </c>
      <c r="K43" s="447">
        <v>0</v>
      </c>
      <c r="L43" s="727">
        <f t="shared" si="131"/>
        <v>-1</v>
      </c>
      <c r="M43" s="447">
        <v>0</v>
      </c>
      <c r="N43" s="727">
        <f t="shared" si="132"/>
        <v>-1</v>
      </c>
      <c r="O43" s="447">
        <v>0</v>
      </c>
      <c r="P43" s="727">
        <f t="shared" si="133"/>
        <v>-1</v>
      </c>
      <c r="Q43" s="448">
        <f t="shared" si="134"/>
        <v>0</v>
      </c>
      <c r="R43" s="808">
        <f t="shared" si="123"/>
        <v>-1</v>
      </c>
      <c r="S43" s="223"/>
      <c r="T43" s="727">
        <f t="shared" si="135"/>
        <v>-1</v>
      </c>
      <c r="U43" s="223"/>
      <c r="V43" s="727">
        <f t="shared" si="136"/>
        <v>-1</v>
      </c>
      <c r="W43" s="223">
        <v>1</v>
      </c>
      <c r="X43" s="727">
        <f t="shared" si="137"/>
        <v>0</v>
      </c>
      <c r="Y43" s="224">
        <f t="shared" si="124"/>
        <v>1</v>
      </c>
      <c r="Z43" s="808">
        <f t="shared" si="125"/>
        <v>-0.66666666666666674</v>
      </c>
      <c r="AA43" s="223">
        <v>1</v>
      </c>
      <c r="AB43" s="727">
        <f t="shared" si="138"/>
        <v>0</v>
      </c>
      <c r="AC43" s="223">
        <v>1</v>
      </c>
      <c r="AD43" s="727">
        <f t="shared" si="139"/>
        <v>0</v>
      </c>
      <c r="AE43" s="223"/>
      <c r="AF43" s="727">
        <f t="shared" si="140"/>
        <v>-1</v>
      </c>
      <c r="AG43" s="224">
        <f t="shared" si="126"/>
        <v>2</v>
      </c>
      <c r="AH43" s="808">
        <f t="shared" si="127"/>
        <v>-0.33333333333333337</v>
      </c>
    </row>
    <row r="44" spans="1:34" ht="16.5" hidden="1" thickBot="1" x14ac:dyDescent="0.3">
      <c r="A44" s="645" t="s">
        <v>201</v>
      </c>
      <c r="B44" s="439">
        <v>1</v>
      </c>
      <c r="C44" s="440">
        <v>1</v>
      </c>
      <c r="D44" s="727">
        <f t="shared" si="128"/>
        <v>0</v>
      </c>
      <c r="E44" s="440">
        <v>1</v>
      </c>
      <c r="F44" s="727">
        <f t="shared" si="129"/>
        <v>0</v>
      </c>
      <c r="G44" s="440">
        <v>0</v>
      </c>
      <c r="H44" s="727">
        <f t="shared" si="130"/>
        <v>-1</v>
      </c>
      <c r="I44" s="430">
        <f t="shared" si="121"/>
        <v>2</v>
      </c>
      <c r="J44" s="735">
        <f t="shared" si="122"/>
        <v>-0.33333333333333337</v>
      </c>
      <c r="K44" s="440">
        <v>0</v>
      </c>
      <c r="L44" s="727">
        <f t="shared" si="131"/>
        <v>-1</v>
      </c>
      <c r="M44" s="440">
        <v>0</v>
      </c>
      <c r="N44" s="727">
        <f t="shared" si="132"/>
        <v>-1</v>
      </c>
      <c r="O44" s="440">
        <v>0</v>
      </c>
      <c r="P44" s="727">
        <f t="shared" si="133"/>
        <v>-1</v>
      </c>
      <c r="Q44" s="430">
        <f t="shared" si="134"/>
        <v>0</v>
      </c>
      <c r="R44" s="735">
        <f t="shared" si="123"/>
        <v>-1</v>
      </c>
      <c r="S44" s="204"/>
      <c r="T44" s="727">
        <f t="shared" si="135"/>
        <v>-1</v>
      </c>
      <c r="U44" s="204"/>
      <c r="V44" s="727">
        <f t="shared" si="136"/>
        <v>-1</v>
      </c>
      <c r="W44" s="204">
        <v>0</v>
      </c>
      <c r="X44" s="727">
        <f t="shared" si="137"/>
        <v>-1</v>
      </c>
      <c r="Y44" s="206">
        <f t="shared" si="124"/>
        <v>0</v>
      </c>
      <c r="Z44" s="735">
        <f t="shared" si="125"/>
        <v>-1</v>
      </c>
      <c r="AA44" s="204">
        <v>1</v>
      </c>
      <c r="AB44" s="727">
        <f t="shared" si="138"/>
        <v>0</v>
      </c>
      <c r="AC44" s="204">
        <v>1</v>
      </c>
      <c r="AD44" s="727">
        <f t="shared" si="139"/>
        <v>0</v>
      </c>
      <c r="AE44" s="204"/>
      <c r="AF44" s="727">
        <f t="shared" si="140"/>
        <v>-1</v>
      </c>
      <c r="AG44" s="206">
        <f t="shared" si="126"/>
        <v>2</v>
      </c>
      <c r="AH44" s="735">
        <f t="shared" si="127"/>
        <v>-0.33333333333333337</v>
      </c>
    </row>
    <row r="45" spans="1:34" ht="16.5" hidden="1" thickBot="1" x14ac:dyDescent="0.3">
      <c r="A45" s="646" t="s">
        <v>2</v>
      </c>
      <c r="B45" s="442">
        <f>SUM(B39:B44)</f>
        <v>6</v>
      </c>
      <c r="C45" s="403">
        <f>SUM(C39:C44)</f>
        <v>6</v>
      </c>
      <c r="D45" s="727">
        <f t="shared" si="128"/>
        <v>0</v>
      </c>
      <c r="E45" s="403">
        <f>SUM(E39:E44)</f>
        <v>6</v>
      </c>
      <c r="F45" s="727">
        <f t="shared" si="129"/>
        <v>0</v>
      </c>
      <c r="G45" s="403">
        <f>SUM(G39:G44)</f>
        <v>0</v>
      </c>
      <c r="H45" s="727">
        <f t="shared" si="130"/>
        <v>-1</v>
      </c>
      <c r="I45" s="404">
        <f t="shared" si="121"/>
        <v>12</v>
      </c>
      <c r="J45" s="809">
        <f t="shared" si="122"/>
        <v>-0.33333333333333337</v>
      </c>
      <c r="K45" s="450">
        <f>SUM(K39:K44)</f>
        <v>0</v>
      </c>
      <c r="L45" s="727">
        <f>((K45/$B45))-1</f>
        <v>-1</v>
      </c>
      <c r="M45" s="450">
        <f>SUM(M39:M44)</f>
        <v>0</v>
      </c>
      <c r="N45" s="727">
        <f t="shared" si="132"/>
        <v>-1</v>
      </c>
      <c r="O45" s="450">
        <f>SUM(O39:O44)</f>
        <v>0</v>
      </c>
      <c r="P45" s="727">
        <f t="shared" si="133"/>
        <v>-1</v>
      </c>
      <c r="Q45" s="451">
        <f>K45+M45+O45</f>
        <v>0</v>
      </c>
      <c r="R45" s="764">
        <f>((Q45/(3*$B45)))-1</f>
        <v>-1</v>
      </c>
      <c r="S45" s="35">
        <f>SUM(S39:S44)</f>
        <v>0</v>
      </c>
      <c r="T45" s="727">
        <f t="shared" si="135"/>
        <v>-1</v>
      </c>
      <c r="U45" s="35">
        <f>SUM(U39:U44)</f>
        <v>0</v>
      </c>
      <c r="V45" s="727">
        <f t="shared" si="136"/>
        <v>-1</v>
      </c>
      <c r="W45" s="35">
        <f>SUM(W39:W44)</f>
        <v>4</v>
      </c>
      <c r="X45" s="727">
        <f t="shared" si="137"/>
        <v>-0.33333333333333337</v>
      </c>
      <c r="Y45" s="34">
        <f t="shared" si="124"/>
        <v>4</v>
      </c>
      <c r="Z45" s="809">
        <f t="shared" si="125"/>
        <v>-0.77777777777777779</v>
      </c>
      <c r="AA45" s="231">
        <f>SUM(AA39:AA44)</f>
        <v>5</v>
      </c>
      <c r="AB45" s="727">
        <f t="shared" si="138"/>
        <v>-0.16666666666666663</v>
      </c>
      <c r="AC45" s="231">
        <f>SUM(AC39:AC44)</f>
        <v>5</v>
      </c>
      <c r="AD45" s="727">
        <f t="shared" si="139"/>
        <v>-0.16666666666666663</v>
      </c>
      <c r="AE45" s="231">
        <f>SUM(AE39:AE44)</f>
        <v>0</v>
      </c>
      <c r="AF45" s="727">
        <f t="shared" si="140"/>
        <v>-1</v>
      </c>
      <c r="AG45" s="221">
        <f>AA45+AC45+AE45</f>
        <v>10</v>
      </c>
      <c r="AH45" s="764">
        <f>((AG45/(3*$B45)))-1</f>
        <v>-0.44444444444444442</v>
      </c>
    </row>
    <row r="46" spans="1:34" hidden="1" x14ac:dyDescent="0.25"/>
  </sheetData>
  <mergeCells count="5">
    <mergeCell ref="A2:R2"/>
    <mergeCell ref="A3:R3"/>
    <mergeCell ref="A5:AH5"/>
    <mergeCell ref="A19:AH19"/>
    <mergeCell ref="A36:AH36"/>
  </mergeCells>
  <pageMargins left="0.23622047244094491" right="0.23622047244094491" top="0.35433070866141736" bottom="0.59055118110236227" header="0.31496062992125984" footer="0.31496062992125984"/>
  <pageSetup paperSize="9" scale="50" orientation="landscape" r:id="rId1"/>
  <headerFooter>
    <oddFooter>&amp;L&amp;12Fonte: Sistema WEBSAASS / SMS&amp;RPag.  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S77"/>
  <sheetViews>
    <sheetView workbookViewId="0">
      <pane ySplit="4" topLeftCell="A50" activePane="bottomLeft" state="frozen"/>
      <selection activeCell="B1" sqref="B1"/>
      <selection pane="bottomLeft" activeCell="D4" sqref="D4:S4"/>
    </sheetView>
  </sheetViews>
  <sheetFormatPr defaultRowHeight="15" x14ac:dyDescent="0.25"/>
  <cols>
    <col min="1" max="1" width="11" bestFit="1" customWidth="1"/>
    <col min="2" max="2" width="37.140625" customWidth="1"/>
    <col min="3" max="3" width="9.7109375" style="119" customWidth="1"/>
    <col min="4" max="4" width="8" style="12" customWidth="1"/>
    <col min="5" max="5" width="8.140625" style="12" bestFit="1" customWidth="1"/>
    <col min="6" max="6" width="7.7109375" style="12" bestFit="1" customWidth="1"/>
    <col min="7" max="7" width="9" style="12" customWidth="1"/>
    <col min="8" max="8" width="7.85546875" style="12" bestFit="1" customWidth="1"/>
    <col min="9" max="9" width="9.140625" style="12"/>
    <col min="10" max="10" width="10" style="119" customWidth="1"/>
    <col min="11" max="11" width="9.140625" style="12"/>
    <col min="12" max="12" width="7.5703125" style="12" bestFit="1" customWidth="1"/>
    <col min="13" max="13" width="8.140625" style="12" bestFit="1" customWidth="1"/>
    <col min="14" max="14" width="7.5703125" style="12" bestFit="1" customWidth="1"/>
    <col min="15" max="15" width="8.140625" style="12" bestFit="1" customWidth="1"/>
    <col min="16" max="16" width="7.5703125" style="12" bestFit="1" customWidth="1"/>
    <col min="17" max="17" width="8.140625" style="12" bestFit="1" customWidth="1"/>
    <col min="18" max="18" width="10" style="119" customWidth="1"/>
    <col min="19" max="19" width="9.140625" style="12"/>
  </cols>
  <sheetData>
    <row r="1" spans="1:19" ht="18" x14ac:dyDescent="0.35">
      <c r="A1" s="249" t="s">
        <v>210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162"/>
      <c r="O1" s="162"/>
    </row>
    <row r="2" spans="1:19" ht="18" x14ac:dyDescent="0.35">
      <c r="A2" s="249" t="s">
        <v>0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162"/>
      <c r="O2" s="162"/>
    </row>
    <row r="3" spans="1:19" ht="15.75" customHeight="1" x14ac:dyDescent="0.25">
      <c r="A3" t="s">
        <v>30</v>
      </c>
      <c r="B3" s="258" t="s">
        <v>32</v>
      </c>
      <c r="C3" s="255" t="s">
        <v>31</v>
      </c>
      <c r="D3" s="256"/>
      <c r="E3" s="256"/>
      <c r="F3" s="256"/>
      <c r="G3" s="256"/>
      <c r="H3" s="257"/>
      <c r="I3" s="257"/>
      <c r="J3" s="256"/>
      <c r="K3" s="256"/>
      <c r="L3" s="256"/>
      <c r="M3" s="256"/>
    </row>
    <row r="4" spans="1:19" ht="15.75" x14ac:dyDescent="0.25">
      <c r="A4" s="13"/>
      <c r="B4" s="259"/>
      <c r="C4" s="255"/>
      <c r="D4" s="106"/>
      <c r="E4" s="186"/>
      <c r="F4" s="106"/>
      <c r="G4" s="186"/>
      <c r="H4" s="106"/>
      <c r="I4" s="186"/>
      <c r="J4" s="107"/>
      <c r="K4" s="107"/>
      <c r="L4" s="106"/>
      <c r="M4" s="186"/>
      <c r="N4" s="106"/>
      <c r="O4" s="186"/>
      <c r="P4" s="106"/>
      <c r="Q4" s="186"/>
      <c r="R4" s="107"/>
      <c r="S4" s="107"/>
    </row>
    <row r="5" spans="1:19" x14ac:dyDescent="0.25">
      <c r="A5" s="14" t="s">
        <v>33</v>
      </c>
      <c r="B5" s="32" t="s">
        <v>34</v>
      </c>
      <c r="C5" s="32"/>
      <c r="D5" s="32"/>
      <c r="E5" s="32"/>
      <c r="F5" s="32"/>
      <c r="G5" s="32"/>
      <c r="H5" s="250"/>
      <c r="I5" s="250"/>
      <c r="J5" s="32"/>
      <c r="K5" s="32"/>
      <c r="L5" s="32"/>
      <c r="M5" s="32"/>
    </row>
    <row r="6" spans="1:19" ht="15" customHeight="1" x14ac:dyDescent="0.25">
      <c r="A6" s="15">
        <v>4</v>
      </c>
      <c r="B6" s="22" t="s">
        <v>35</v>
      </c>
      <c r="C6" s="187"/>
      <c r="D6" s="163"/>
      <c r="E6" s="20"/>
      <c r="F6" s="163"/>
      <c r="G6" s="20"/>
      <c r="H6" s="163"/>
      <c r="I6" s="20"/>
      <c r="J6" s="177"/>
      <c r="K6" s="21"/>
      <c r="L6" s="163"/>
      <c r="M6" s="20"/>
      <c r="N6" s="163"/>
      <c r="O6" s="20"/>
      <c r="P6" s="163"/>
      <c r="Q6" s="20"/>
      <c r="R6" s="177"/>
      <c r="S6" s="21"/>
    </row>
    <row r="7" spans="1:19" ht="15" customHeight="1" x14ac:dyDescent="0.25">
      <c r="A7" s="15">
        <v>6</v>
      </c>
      <c r="B7" s="22" t="s">
        <v>36</v>
      </c>
      <c r="C7" s="187"/>
      <c r="D7" s="163"/>
      <c r="E7" s="20"/>
      <c r="F7" s="163"/>
      <c r="G7" s="20"/>
      <c r="H7" s="163"/>
      <c r="I7" s="20"/>
      <c r="J7" s="177"/>
      <c r="K7" s="21"/>
      <c r="L7" s="163"/>
      <c r="M7" s="20"/>
      <c r="N7" s="163"/>
      <c r="O7" s="20"/>
      <c r="P7" s="163"/>
      <c r="Q7" s="20"/>
      <c r="R7" s="177"/>
      <c r="S7" s="21"/>
    </row>
    <row r="8" spans="1:19" ht="15" customHeight="1" x14ac:dyDescent="0.25">
      <c r="A8" s="15">
        <v>5</v>
      </c>
      <c r="B8" s="22" t="s">
        <v>38</v>
      </c>
      <c r="C8" s="187"/>
      <c r="D8" s="163"/>
      <c r="E8" s="20"/>
      <c r="F8" s="163"/>
      <c r="G8" s="20"/>
      <c r="H8" s="163"/>
      <c r="I8" s="20"/>
      <c r="J8" s="177"/>
      <c r="K8" s="21"/>
      <c r="L8" s="163"/>
      <c r="M8" s="20"/>
      <c r="N8" s="163"/>
      <c r="O8" s="20"/>
      <c r="P8" s="163"/>
      <c r="Q8" s="20"/>
      <c r="R8" s="177"/>
      <c r="S8" s="21"/>
    </row>
    <row r="9" spans="1:19" ht="15" customHeight="1" x14ac:dyDescent="0.25">
      <c r="A9" s="15">
        <v>6</v>
      </c>
      <c r="B9" s="22" t="s">
        <v>40</v>
      </c>
      <c r="C9" s="187"/>
      <c r="D9" s="163"/>
      <c r="E9" s="20"/>
      <c r="F9" s="163"/>
      <c r="G9" s="20"/>
      <c r="H9" s="163"/>
      <c r="I9" s="20"/>
      <c r="J9" s="177"/>
      <c r="K9" s="21"/>
      <c r="L9" s="163"/>
      <c r="M9" s="20"/>
      <c r="N9" s="163"/>
      <c r="O9" s="20"/>
      <c r="P9" s="163"/>
      <c r="Q9" s="20"/>
      <c r="R9" s="177"/>
      <c r="S9" s="21"/>
    </row>
    <row r="10" spans="1:19" ht="15" customHeight="1" x14ac:dyDescent="0.25">
      <c r="A10" s="15">
        <v>6</v>
      </c>
      <c r="B10" s="22" t="s">
        <v>41</v>
      </c>
      <c r="C10" s="187"/>
      <c r="D10" s="163"/>
      <c r="E10" s="20"/>
      <c r="F10" s="163"/>
      <c r="G10" s="20"/>
      <c r="H10" s="163"/>
      <c r="I10" s="20"/>
      <c r="J10" s="177"/>
      <c r="K10" s="21"/>
      <c r="L10" s="163"/>
      <c r="M10" s="20"/>
      <c r="N10" s="163"/>
      <c r="O10" s="20"/>
      <c r="P10" s="163"/>
      <c r="Q10" s="20"/>
      <c r="R10" s="177"/>
      <c r="S10" s="21"/>
    </row>
    <row r="11" spans="1:19" ht="15" customHeight="1" x14ac:dyDescent="0.25">
      <c r="A11" s="15">
        <v>4</v>
      </c>
      <c r="B11" s="23" t="s">
        <v>43</v>
      </c>
      <c r="C11" s="187"/>
      <c r="D11" s="163"/>
      <c r="E11" s="20"/>
      <c r="F11" s="163"/>
      <c r="G11" s="20"/>
      <c r="H11" s="163"/>
      <c r="I11" s="20"/>
      <c r="J11" s="177"/>
      <c r="K11" s="21"/>
      <c r="L11" s="163"/>
      <c r="M11" s="20"/>
      <c r="N11" s="163"/>
      <c r="O11" s="20"/>
      <c r="P11" s="163"/>
      <c r="Q11" s="20"/>
      <c r="R11" s="177"/>
      <c r="S11" s="21"/>
    </row>
    <row r="12" spans="1:19" ht="15" customHeight="1" x14ac:dyDescent="0.25">
      <c r="A12" s="15">
        <v>5</v>
      </c>
      <c r="B12" s="22" t="s">
        <v>44</v>
      </c>
      <c r="C12" s="187"/>
      <c r="D12" s="163"/>
      <c r="E12" s="20"/>
      <c r="F12" s="163"/>
      <c r="G12" s="20"/>
      <c r="H12" s="163"/>
      <c r="I12" s="20"/>
      <c r="J12" s="177"/>
      <c r="K12" s="21"/>
      <c r="L12" s="163"/>
      <c r="M12" s="20"/>
      <c r="N12" s="163"/>
      <c r="O12" s="20"/>
      <c r="P12" s="163"/>
      <c r="Q12" s="20"/>
      <c r="R12" s="177"/>
      <c r="S12" s="21"/>
    </row>
    <row r="13" spans="1:19" ht="15" customHeight="1" x14ac:dyDescent="0.25">
      <c r="A13" s="15">
        <v>3</v>
      </c>
      <c r="B13" s="22" t="s">
        <v>37</v>
      </c>
      <c r="C13" s="187"/>
      <c r="D13" s="163"/>
      <c r="E13" s="20"/>
      <c r="F13" s="163"/>
      <c r="G13" s="20"/>
      <c r="H13" s="163"/>
      <c r="I13" s="20"/>
      <c r="J13" s="177"/>
      <c r="K13" s="21"/>
      <c r="L13" s="163"/>
      <c r="M13" s="20"/>
      <c r="N13" s="163"/>
      <c r="O13" s="20"/>
      <c r="P13" s="163"/>
      <c r="Q13" s="20"/>
      <c r="R13" s="177"/>
      <c r="S13" s="21"/>
    </row>
    <row r="14" spans="1:19" ht="15" customHeight="1" x14ac:dyDescent="0.25">
      <c r="A14" s="15">
        <v>2</v>
      </c>
      <c r="B14" s="22" t="s">
        <v>39</v>
      </c>
      <c r="C14" s="187"/>
      <c r="D14" s="163"/>
      <c r="E14" s="20"/>
      <c r="F14" s="163"/>
      <c r="G14" s="20"/>
      <c r="H14" s="163"/>
      <c r="I14" s="20"/>
      <c r="J14" s="177"/>
      <c r="K14" s="21"/>
      <c r="L14" s="163"/>
      <c r="M14" s="20"/>
      <c r="N14" s="163"/>
      <c r="O14" s="20"/>
      <c r="P14" s="163"/>
      <c r="Q14" s="20"/>
      <c r="R14" s="177"/>
      <c r="S14" s="21"/>
    </row>
    <row r="15" spans="1:19" ht="15" customHeight="1" thickBot="1" x14ac:dyDescent="0.3">
      <c r="A15" s="15">
        <v>1</v>
      </c>
      <c r="B15" s="168" t="s">
        <v>42</v>
      </c>
      <c r="C15" s="188"/>
      <c r="D15" s="169"/>
      <c r="E15" s="170"/>
      <c r="F15" s="169"/>
      <c r="G15" s="170"/>
      <c r="H15" s="169"/>
      <c r="I15" s="170"/>
      <c r="J15" s="178"/>
      <c r="K15" s="171"/>
      <c r="L15" s="169"/>
      <c r="M15" s="170"/>
      <c r="N15" s="169"/>
      <c r="O15" s="170"/>
      <c r="P15" s="169"/>
      <c r="Q15" s="170"/>
      <c r="R15" s="178"/>
      <c r="S15" s="171"/>
    </row>
    <row r="16" spans="1:19" ht="15" customHeight="1" x14ac:dyDescent="0.25">
      <c r="A16" s="15"/>
      <c r="B16" s="172" t="s">
        <v>130</v>
      </c>
      <c r="C16" s="173"/>
      <c r="D16" s="174"/>
      <c r="E16" s="175"/>
      <c r="F16" s="174"/>
      <c r="G16" s="175"/>
      <c r="H16" s="174"/>
      <c r="I16" s="175"/>
      <c r="J16" s="174"/>
      <c r="K16" s="176"/>
      <c r="L16" s="174"/>
      <c r="M16" s="175"/>
      <c r="N16" s="174"/>
      <c r="O16" s="175"/>
      <c r="P16" s="174"/>
      <c r="Q16" s="175"/>
      <c r="R16" s="174"/>
      <c r="S16" s="176"/>
    </row>
    <row r="17" spans="1:19" x14ac:dyDescent="0.25">
      <c r="A17" s="13" t="s">
        <v>45</v>
      </c>
      <c r="B17" s="32" t="s">
        <v>46</v>
      </c>
      <c r="C17" s="32"/>
      <c r="D17" s="32"/>
      <c r="E17" s="32"/>
      <c r="F17" s="32"/>
      <c r="G17" s="32"/>
      <c r="H17" s="250"/>
      <c r="I17" s="250"/>
      <c r="J17" s="32"/>
      <c r="K17" s="32"/>
      <c r="L17" s="32"/>
      <c r="M17" s="32"/>
    </row>
    <row r="18" spans="1:19" ht="15" customHeight="1" x14ac:dyDescent="0.25">
      <c r="A18" s="13"/>
      <c r="B18" s="22" t="s">
        <v>50</v>
      </c>
      <c r="C18" s="187"/>
      <c r="D18" s="163"/>
      <c r="E18" s="20"/>
      <c r="F18" s="163"/>
      <c r="G18" s="20"/>
      <c r="H18" s="163"/>
      <c r="I18" s="20"/>
      <c r="J18" s="177"/>
      <c r="K18" s="21"/>
      <c r="L18" s="163"/>
      <c r="M18" s="20"/>
      <c r="N18" s="163"/>
      <c r="O18" s="20"/>
      <c r="P18" s="163"/>
      <c r="Q18" s="20"/>
      <c r="R18" s="177"/>
      <c r="S18" s="21"/>
    </row>
    <row r="19" spans="1:19" ht="15" customHeight="1" x14ac:dyDescent="0.25">
      <c r="A19" s="13"/>
      <c r="B19" s="22" t="s">
        <v>49</v>
      </c>
      <c r="C19" s="187"/>
      <c r="D19" s="163"/>
      <c r="E19" s="20"/>
      <c r="F19" s="163"/>
      <c r="G19" s="20"/>
      <c r="H19" s="163"/>
      <c r="I19" s="20"/>
      <c r="J19" s="177"/>
      <c r="K19" s="21"/>
      <c r="L19" s="163"/>
      <c r="M19" s="20"/>
      <c r="N19" s="163"/>
      <c r="O19" s="20"/>
      <c r="P19" s="163"/>
      <c r="Q19" s="20"/>
      <c r="R19" s="177"/>
      <c r="S19" s="21"/>
    </row>
    <row r="20" spans="1:19" ht="15" customHeight="1" x14ac:dyDescent="0.25">
      <c r="A20" s="13"/>
      <c r="B20" s="22" t="s">
        <v>48</v>
      </c>
      <c r="C20" s="187"/>
      <c r="D20" s="163"/>
      <c r="E20" s="20"/>
      <c r="F20" s="163"/>
      <c r="G20" s="20"/>
      <c r="H20" s="163"/>
      <c r="I20" s="20"/>
      <c r="J20" s="177"/>
      <c r="K20" s="21"/>
      <c r="L20" s="163"/>
      <c r="M20" s="20"/>
      <c r="N20" s="163"/>
      <c r="O20" s="20"/>
      <c r="P20" s="163"/>
      <c r="Q20" s="20"/>
      <c r="R20" s="177"/>
      <c r="S20" s="21"/>
    </row>
    <row r="21" spans="1:19" ht="15" customHeight="1" x14ac:dyDescent="0.25">
      <c r="A21" s="13"/>
      <c r="B21" s="22" t="s">
        <v>51</v>
      </c>
      <c r="C21" s="187"/>
      <c r="D21" s="163"/>
      <c r="E21" s="20"/>
      <c r="F21" s="163"/>
      <c r="G21" s="20"/>
      <c r="H21" s="163"/>
      <c r="I21" s="20"/>
      <c r="J21" s="177"/>
      <c r="K21" s="21"/>
      <c r="L21" s="163"/>
      <c r="M21" s="20"/>
      <c r="N21" s="163"/>
      <c r="O21" s="20"/>
      <c r="P21" s="163"/>
      <c r="Q21" s="20"/>
      <c r="R21" s="177"/>
      <c r="S21" s="21"/>
    </row>
    <row r="22" spans="1:19" ht="15" customHeight="1" x14ac:dyDescent="0.25">
      <c r="A22" s="13"/>
      <c r="B22" s="22" t="s">
        <v>52</v>
      </c>
      <c r="C22" s="187"/>
      <c r="D22" s="163"/>
      <c r="E22" s="20"/>
      <c r="F22" s="163"/>
      <c r="G22" s="20"/>
      <c r="H22" s="163"/>
      <c r="I22" s="20"/>
      <c r="J22" s="177"/>
      <c r="K22" s="21"/>
      <c r="L22" s="163"/>
      <c r="M22" s="20"/>
      <c r="N22" s="163"/>
      <c r="O22" s="20"/>
      <c r="P22" s="163"/>
      <c r="Q22" s="20"/>
      <c r="R22" s="177"/>
      <c r="S22" s="21"/>
    </row>
    <row r="23" spans="1:19" ht="31.5" customHeight="1" x14ac:dyDescent="0.25">
      <c r="A23" s="13"/>
      <c r="B23" s="22" t="s">
        <v>53</v>
      </c>
      <c r="C23" s="187"/>
      <c r="D23" s="163"/>
      <c r="E23" s="20"/>
      <c r="F23" s="163"/>
      <c r="G23" s="20"/>
      <c r="H23" s="163"/>
      <c r="I23" s="20"/>
      <c r="J23" s="177"/>
      <c r="K23" s="21"/>
      <c r="L23" s="163"/>
      <c r="M23" s="20"/>
      <c r="N23" s="163"/>
      <c r="O23" s="20"/>
      <c r="P23" s="163"/>
      <c r="Q23" s="20"/>
      <c r="R23" s="177"/>
      <c r="S23" s="21"/>
    </row>
    <row r="24" spans="1:19" ht="15" customHeight="1" x14ac:dyDescent="0.25">
      <c r="A24" s="13"/>
      <c r="B24" s="22" t="s">
        <v>47</v>
      </c>
      <c r="C24" s="187"/>
      <c r="D24" s="163"/>
      <c r="E24" s="20"/>
      <c r="F24" s="163"/>
      <c r="G24" s="20"/>
      <c r="H24" s="163"/>
      <c r="I24" s="20"/>
      <c r="J24" s="177"/>
      <c r="K24" s="21"/>
      <c r="L24" s="163"/>
      <c r="M24" s="20"/>
      <c r="N24" s="163"/>
      <c r="O24" s="20"/>
      <c r="P24" s="163"/>
      <c r="Q24" s="20"/>
      <c r="R24" s="177"/>
      <c r="S24" s="21"/>
    </row>
    <row r="25" spans="1:19" x14ac:dyDescent="0.25">
      <c r="A25" s="13"/>
      <c r="B25" s="32" t="s">
        <v>54</v>
      </c>
      <c r="C25" s="32"/>
      <c r="D25" s="32"/>
      <c r="E25" s="32"/>
      <c r="F25" s="32"/>
      <c r="G25" s="32"/>
      <c r="H25" s="250"/>
      <c r="I25" s="250"/>
      <c r="J25" s="32"/>
      <c r="K25" s="32"/>
      <c r="L25" s="32"/>
      <c r="M25" s="32"/>
    </row>
    <row r="26" spans="1:19" ht="15" customHeight="1" x14ac:dyDescent="0.25">
      <c r="A26" s="18" t="s">
        <v>55</v>
      </c>
      <c r="B26" s="22" t="s">
        <v>56</v>
      </c>
      <c r="C26" s="187"/>
      <c r="D26" s="163"/>
      <c r="E26" s="20"/>
      <c r="F26" s="163"/>
      <c r="G26" s="20"/>
      <c r="H26" s="163"/>
      <c r="I26" s="20"/>
      <c r="J26" s="177"/>
      <c r="K26" s="21"/>
      <c r="L26" s="163"/>
      <c r="M26" s="20"/>
      <c r="N26" s="163"/>
      <c r="O26" s="20"/>
      <c r="P26" s="163"/>
      <c r="Q26" s="20"/>
      <c r="R26" s="177"/>
      <c r="S26" s="21"/>
    </row>
    <row r="27" spans="1:19" x14ac:dyDescent="0.25">
      <c r="A27" s="13"/>
      <c r="B27" s="32" t="s">
        <v>57</v>
      </c>
      <c r="C27" s="32"/>
      <c r="D27" s="32"/>
      <c r="E27" s="32"/>
      <c r="F27" s="32"/>
      <c r="G27" s="32"/>
      <c r="H27" s="250"/>
      <c r="I27" s="250"/>
      <c r="J27" s="32"/>
      <c r="K27" s="32"/>
      <c r="L27" s="32"/>
      <c r="M27" s="32"/>
    </row>
    <row r="28" spans="1:19" ht="15" customHeight="1" x14ac:dyDescent="0.25">
      <c r="A28" s="18">
        <v>21</v>
      </c>
      <c r="B28" s="22" t="s">
        <v>58</v>
      </c>
      <c r="C28" s="187"/>
      <c r="D28" s="164"/>
      <c r="E28" s="20"/>
      <c r="F28" s="164"/>
      <c r="G28" s="20"/>
      <c r="H28" s="164"/>
      <c r="I28" s="20"/>
      <c r="J28" s="179"/>
      <c r="K28" s="21"/>
      <c r="L28" s="164"/>
      <c r="M28" s="20"/>
      <c r="N28" s="164"/>
      <c r="O28" s="20"/>
      <c r="P28" s="164"/>
      <c r="Q28" s="20"/>
      <c r="R28" s="177"/>
      <c r="S28" s="21"/>
    </row>
    <row r="29" spans="1:19" ht="35.25" customHeight="1" x14ac:dyDescent="0.25">
      <c r="A29" s="18">
        <v>10</v>
      </c>
      <c r="B29" s="22" t="s">
        <v>59</v>
      </c>
      <c r="C29" s="187"/>
      <c r="D29" s="164"/>
      <c r="E29" s="20"/>
      <c r="F29" s="164"/>
      <c r="G29" s="20"/>
      <c r="H29" s="164"/>
      <c r="I29" s="20"/>
      <c r="J29" s="179"/>
      <c r="K29" s="21"/>
      <c r="L29" s="164"/>
      <c r="M29" s="20"/>
      <c r="N29" s="164"/>
      <c r="O29" s="20"/>
      <c r="P29" s="164"/>
      <c r="Q29" s="20"/>
      <c r="R29" s="177"/>
      <c r="S29" s="21"/>
    </row>
    <row r="30" spans="1:19" ht="35.25" customHeight="1" x14ac:dyDescent="0.25">
      <c r="A30" s="18"/>
      <c r="B30" s="32" t="s">
        <v>136</v>
      </c>
      <c r="C30" s="32"/>
      <c r="D30" s="32"/>
      <c r="E30" s="32"/>
      <c r="F30" s="32"/>
      <c r="G30" s="32"/>
      <c r="H30" s="250"/>
      <c r="I30" s="250"/>
      <c r="J30" s="32"/>
      <c r="K30" s="32"/>
      <c r="L30" s="32"/>
      <c r="M30" s="32"/>
    </row>
    <row r="31" spans="1:19" ht="35.25" customHeight="1" x14ac:dyDescent="0.25">
      <c r="A31" s="18"/>
      <c r="B31" s="22" t="s">
        <v>112</v>
      </c>
      <c r="C31" s="187"/>
      <c r="D31" s="164"/>
      <c r="E31" s="20"/>
      <c r="F31" s="164"/>
      <c r="G31" s="20"/>
      <c r="H31" s="164"/>
      <c r="I31" s="20"/>
      <c r="J31" s="179"/>
      <c r="K31" s="21"/>
      <c r="L31" s="164"/>
      <c r="M31" s="20"/>
      <c r="N31" s="164"/>
      <c r="O31" s="20"/>
      <c r="P31" s="164"/>
      <c r="Q31" s="20"/>
      <c r="R31" s="177"/>
      <c r="S31" s="21"/>
    </row>
    <row r="32" spans="1:19" x14ac:dyDescent="0.25">
      <c r="A32" s="13"/>
      <c r="B32" s="32" t="s">
        <v>60</v>
      </c>
      <c r="C32" s="32"/>
      <c r="D32" s="32"/>
      <c r="E32" s="32"/>
      <c r="F32" s="32"/>
      <c r="G32" s="32"/>
      <c r="H32" s="250"/>
      <c r="I32" s="250"/>
      <c r="J32" s="32"/>
      <c r="K32" s="32"/>
      <c r="L32" s="32"/>
      <c r="M32" s="32"/>
    </row>
    <row r="33" spans="1:19" ht="15" customHeight="1" x14ac:dyDescent="0.25">
      <c r="A33" s="18">
        <v>8</v>
      </c>
      <c r="B33" s="22" t="s">
        <v>61</v>
      </c>
      <c r="C33" s="187"/>
      <c r="D33" s="163"/>
      <c r="E33" s="20"/>
      <c r="F33" s="163"/>
      <c r="G33" s="20"/>
      <c r="H33" s="163"/>
      <c r="I33" s="20"/>
      <c r="J33" s="177"/>
      <c r="K33" s="21"/>
      <c r="L33" s="163"/>
      <c r="M33" s="20"/>
      <c r="N33" s="163"/>
      <c r="O33" s="20"/>
      <c r="P33" s="163"/>
      <c r="Q33" s="20"/>
      <c r="R33" s="177"/>
      <c r="S33" s="21"/>
    </row>
    <row r="34" spans="1:19" ht="15" customHeight="1" x14ac:dyDescent="0.25">
      <c r="A34" s="15" t="s">
        <v>62</v>
      </c>
      <c r="B34" s="32" t="s">
        <v>63</v>
      </c>
      <c r="C34" s="32"/>
      <c r="D34" s="32"/>
      <c r="E34" s="32"/>
      <c r="F34" s="32"/>
      <c r="G34" s="32"/>
      <c r="H34" s="250"/>
      <c r="I34" s="250"/>
      <c r="J34" s="32"/>
      <c r="K34" s="32"/>
      <c r="L34" s="32"/>
      <c r="M34" s="32"/>
    </row>
    <row r="35" spans="1:19" ht="15" customHeight="1" x14ac:dyDescent="0.25">
      <c r="A35" s="15">
        <v>2</v>
      </c>
      <c r="B35" s="22" t="s">
        <v>64</v>
      </c>
      <c r="C35" s="187"/>
      <c r="D35" s="163"/>
      <c r="E35" s="20"/>
      <c r="F35" s="163"/>
      <c r="G35" s="20"/>
      <c r="H35" s="163"/>
      <c r="I35" s="20"/>
      <c r="J35" s="177"/>
      <c r="K35" s="21"/>
      <c r="L35" s="163"/>
      <c r="M35" s="20"/>
      <c r="N35" s="163"/>
      <c r="O35" s="20"/>
      <c r="P35" s="163"/>
      <c r="Q35" s="20"/>
      <c r="R35" s="177"/>
      <c r="S35" s="21"/>
    </row>
    <row r="36" spans="1:19" ht="15" customHeight="1" x14ac:dyDescent="0.25">
      <c r="A36" s="15">
        <v>1</v>
      </c>
      <c r="B36" s="22" t="s">
        <v>68</v>
      </c>
      <c r="C36" s="187"/>
      <c r="D36" s="163"/>
      <c r="E36" s="21"/>
      <c r="F36" s="163"/>
      <c r="G36" s="21"/>
      <c r="H36" s="163"/>
      <c r="I36" s="21"/>
      <c r="J36" s="177"/>
      <c r="K36" s="21"/>
      <c r="L36" s="163"/>
      <c r="M36" s="21"/>
      <c r="N36" s="163"/>
      <c r="O36" s="21"/>
      <c r="P36" s="163"/>
      <c r="Q36" s="21"/>
      <c r="R36" s="177"/>
      <c r="S36" s="21"/>
    </row>
    <row r="37" spans="1:19" ht="15" customHeight="1" x14ac:dyDescent="0.25">
      <c r="A37" s="15">
        <v>1</v>
      </c>
      <c r="B37" s="22" t="s">
        <v>65</v>
      </c>
      <c r="C37" s="187"/>
      <c r="D37" s="163"/>
      <c r="E37" s="20"/>
      <c r="F37" s="163"/>
      <c r="G37" s="20"/>
      <c r="H37" s="163"/>
      <c r="I37" s="20"/>
      <c r="J37" s="177"/>
      <c r="K37" s="21"/>
      <c r="L37" s="163"/>
      <c r="M37" s="20"/>
      <c r="N37" s="163"/>
      <c r="O37" s="20"/>
      <c r="P37" s="163"/>
      <c r="Q37" s="20"/>
      <c r="R37" s="177"/>
      <c r="S37" s="21"/>
    </row>
    <row r="38" spans="1:19" ht="15" customHeight="1" x14ac:dyDescent="0.25">
      <c r="A38" s="15">
        <v>3</v>
      </c>
      <c r="B38" s="22" t="s">
        <v>66</v>
      </c>
      <c r="C38" s="187"/>
      <c r="D38" s="163"/>
      <c r="E38" s="20"/>
      <c r="F38" s="163"/>
      <c r="G38" s="20"/>
      <c r="H38" s="163"/>
      <c r="I38" s="20"/>
      <c r="J38" s="177"/>
      <c r="K38" s="21"/>
      <c r="L38" s="163"/>
      <c r="M38" s="20"/>
      <c r="N38" s="163"/>
      <c r="O38" s="20"/>
      <c r="P38" s="163"/>
      <c r="Q38" s="20"/>
      <c r="R38" s="177"/>
      <c r="S38" s="21"/>
    </row>
    <row r="39" spans="1:19" ht="15" customHeight="1" x14ac:dyDescent="0.25">
      <c r="A39" s="15">
        <v>2</v>
      </c>
      <c r="B39" s="22" t="s">
        <v>67</v>
      </c>
      <c r="C39" s="187"/>
      <c r="D39" s="163"/>
      <c r="E39" s="20"/>
      <c r="F39" s="163"/>
      <c r="G39" s="20"/>
      <c r="H39" s="163"/>
      <c r="I39" s="20"/>
      <c r="J39" s="177"/>
      <c r="K39" s="21"/>
      <c r="L39" s="163"/>
      <c r="M39" s="20"/>
      <c r="N39" s="163"/>
      <c r="O39" s="20"/>
      <c r="P39" s="163"/>
      <c r="Q39" s="20"/>
      <c r="R39" s="177"/>
      <c r="S39" s="21"/>
    </row>
    <row r="40" spans="1:19" ht="15" customHeight="1" x14ac:dyDescent="0.25">
      <c r="A40" s="15">
        <v>2</v>
      </c>
      <c r="B40" s="22" t="s">
        <v>69</v>
      </c>
      <c r="C40" s="187"/>
      <c r="D40" s="163"/>
      <c r="E40" s="20"/>
      <c r="F40" s="163"/>
      <c r="G40" s="20"/>
      <c r="H40" s="163"/>
      <c r="I40" s="20"/>
      <c r="J40" s="177"/>
      <c r="K40" s="21"/>
      <c r="L40" s="163"/>
      <c r="M40" s="20"/>
      <c r="N40" s="163"/>
      <c r="O40" s="20"/>
      <c r="P40" s="163"/>
      <c r="Q40" s="20"/>
      <c r="R40" s="177"/>
      <c r="S40" s="21"/>
    </row>
    <row r="41" spans="1:19" ht="15" customHeight="1" x14ac:dyDescent="0.25">
      <c r="A41" s="15">
        <v>1</v>
      </c>
      <c r="B41" s="22" t="s">
        <v>70</v>
      </c>
      <c r="C41" s="187"/>
      <c r="D41" s="163"/>
      <c r="E41" s="20"/>
      <c r="F41" s="163"/>
      <c r="G41" s="20"/>
      <c r="H41" s="163"/>
      <c r="I41" s="20"/>
      <c r="J41" s="177"/>
      <c r="K41" s="21"/>
      <c r="L41" s="163"/>
      <c r="M41" s="20"/>
      <c r="N41" s="163"/>
      <c r="O41" s="20"/>
      <c r="P41" s="163"/>
      <c r="Q41" s="20"/>
      <c r="R41" s="177"/>
      <c r="S41" s="21"/>
    </row>
    <row r="42" spans="1:19" ht="15" customHeight="1" x14ac:dyDescent="0.25">
      <c r="A42" s="15" t="s">
        <v>71</v>
      </c>
      <c r="B42" s="22" t="s">
        <v>72</v>
      </c>
      <c r="C42" s="187"/>
      <c r="D42" s="163"/>
      <c r="E42" s="20"/>
      <c r="F42" s="163"/>
      <c r="G42" s="20"/>
      <c r="H42" s="163"/>
      <c r="I42" s="20"/>
      <c r="J42" s="177"/>
      <c r="K42" s="21"/>
      <c r="L42" s="163"/>
      <c r="M42" s="20"/>
      <c r="N42" s="163"/>
      <c r="O42" s="20"/>
      <c r="P42" s="163"/>
      <c r="Q42" s="20"/>
      <c r="R42" s="177"/>
      <c r="S42" s="21"/>
    </row>
    <row r="43" spans="1:19" x14ac:dyDescent="0.25">
      <c r="A43" s="16" t="s">
        <v>73</v>
      </c>
      <c r="B43" s="32" t="s">
        <v>74</v>
      </c>
      <c r="C43" s="32"/>
      <c r="D43" s="32"/>
      <c r="E43" s="32"/>
      <c r="F43" s="32"/>
      <c r="G43" s="32"/>
      <c r="H43" s="250"/>
      <c r="I43" s="250"/>
      <c r="J43" s="32"/>
      <c r="K43" s="32"/>
      <c r="L43" s="32"/>
      <c r="M43" s="32"/>
    </row>
    <row r="44" spans="1:19" ht="15" customHeight="1" x14ac:dyDescent="0.25">
      <c r="A44" s="15">
        <v>42</v>
      </c>
      <c r="B44" s="22" t="s">
        <v>75</v>
      </c>
      <c r="C44" s="189"/>
      <c r="D44" s="166"/>
      <c r="E44" s="20"/>
      <c r="F44" s="166"/>
      <c r="G44" s="20"/>
      <c r="H44" s="166"/>
      <c r="I44" s="20"/>
      <c r="J44" s="180"/>
      <c r="K44" s="21"/>
      <c r="L44" s="166"/>
      <c r="M44" s="20"/>
      <c r="N44" s="166"/>
      <c r="O44" s="20"/>
      <c r="P44" s="166"/>
      <c r="Q44" s="20"/>
      <c r="R44" s="177"/>
      <c r="S44" s="21"/>
    </row>
    <row r="45" spans="1:19" ht="15" customHeight="1" x14ac:dyDescent="0.25">
      <c r="A45" s="15">
        <v>31</v>
      </c>
      <c r="B45" s="22" t="s">
        <v>76</v>
      </c>
      <c r="C45" s="187"/>
      <c r="D45" s="163"/>
      <c r="E45" s="20"/>
      <c r="F45" s="163"/>
      <c r="G45" s="20"/>
      <c r="H45" s="163"/>
      <c r="I45" s="20"/>
      <c r="J45" s="177"/>
      <c r="K45" s="21"/>
      <c r="L45" s="163"/>
      <c r="M45" s="20"/>
      <c r="N45" s="163"/>
      <c r="O45" s="20"/>
      <c r="P45" s="163"/>
      <c r="Q45" s="20"/>
      <c r="R45" s="177"/>
      <c r="S45" s="21"/>
    </row>
    <row r="46" spans="1:19" ht="15" customHeight="1" x14ac:dyDescent="0.25">
      <c r="A46" s="15">
        <v>31</v>
      </c>
      <c r="B46" s="19" t="s">
        <v>77</v>
      </c>
      <c r="C46" s="187"/>
      <c r="D46" s="163"/>
      <c r="E46" s="20"/>
      <c r="F46" s="163"/>
      <c r="G46" s="20"/>
      <c r="H46" s="163"/>
      <c r="I46" s="20"/>
      <c r="J46" s="177"/>
      <c r="K46" s="21"/>
      <c r="L46" s="163"/>
      <c r="M46" s="20"/>
      <c r="N46" s="163"/>
      <c r="O46" s="20"/>
      <c r="P46" s="163"/>
      <c r="Q46" s="20"/>
      <c r="R46" s="177"/>
      <c r="S46" s="21"/>
    </row>
    <row r="47" spans="1:19" ht="15" customHeight="1" x14ac:dyDescent="0.25">
      <c r="A47" s="15">
        <v>5</v>
      </c>
      <c r="B47" s="19" t="s">
        <v>78</v>
      </c>
      <c r="C47" s="187"/>
      <c r="D47" s="163"/>
      <c r="E47" s="20"/>
      <c r="F47" s="163"/>
      <c r="G47" s="20"/>
      <c r="H47" s="163"/>
      <c r="I47" s="20"/>
      <c r="J47" s="177"/>
      <c r="K47" s="21"/>
      <c r="L47" s="163"/>
      <c r="M47" s="20"/>
      <c r="N47" s="163"/>
      <c r="O47" s="20"/>
      <c r="P47" s="163"/>
      <c r="Q47" s="20"/>
      <c r="R47" s="177"/>
      <c r="S47" s="21"/>
    </row>
    <row r="48" spans="1:19" ht="15" customHeight="1" x14ac:dyDescent="0.25">
      <c r="A48" s="15">
        <v>0.5</v>
      </c>
      <c r="B48" s="19" t="s">
        <v>79</v>
      </c>
      <c r="C48" s="187"/>
      <c r="D48" s="163"/>
      <c r="E48" s="20"/>
      <c r="F48" s="163"/>
      <c r="G48" s="20"/>
      <c r="H48" s="163"/>
      <c r="I48" s="20"/>
      <c r="J48" s="177"/>
      <c r="K48" s="21"/>
      <c r="L48" s="163"/>
      <c r="M48" s="20"/>
      <c r="N48" s="163"/>
      <c r="O48" s="20"/>
      <c r="P48" s="163"/>
      <c r="Q48" s="20"/>
      <c r="R48" s="177"/>
      <c r="S48" s="21"/>
    </row>
    <row r="49" spans="1:19" ht="15" customHeight="1" x14ac:dyDescent="0.25">
      <c r="A49" s="15">
        <v>1</v>
      </c>
      <c r="B49" s="19" t="s">
        <v>80</v>
      </c>
      <c r="C49" s="187"/>
      <c r="D49" s="163"/>
      <c r="E49" s="20"/>
      <c r="F49" s="163"/>
      <c r="G49" s="20"/>
      <c r="H49" s="163"/>
      <c r="I49" s="20"/>
      <c r="J49" s="177"/>
      <c r="K49" s="21"/>
      <c r="L49" s="163"/>
      <c r="M49" s="20"/>
      <c r="N49" s="163"/>
      <c r="O49" s="20"/>
      <c r="P49" s="163"/>
      <c r="Q49" s="20"/>
      <c r="R49" s="177"/>
      <c r="S49" s="21"/>
    </row>
    <row r="50" spans="1:19" ht="15" customHeight="1" x14ac:dyDescent="0.25">
      <c r="A50" s="15"/>
      <c r="B50" s="19" t="s">
        <v>111</v>
      </c>
      <c r="C50" s="187"/>
      <c r="D50" s="163"/>
      <c r="E50" s="20"/>
      <c r="F50" s="163"/>
      <c r="G50" s="20"/>
      <c r="H50" s="163"/>
      <c r="I50" s="20"/>
      <c r="J50" s="177"/>
      <c r="K50" s="21"/>
      <c r="L50" s="163"/>
      <c r="M50" s="20"/>
      <c r="N50" s="163"/>
      <c r="O50" s="20"/>
      <c r="P50" s="163"/>
      <c r="Q50" s="20"/>
      <c r="R50" s="177"/>
      <c r="S50" s="21"/>
    </row>
    <row r="51" spans="1:19" ht="15" customHeight="1" x14ac:dyDescent="0.25">
      <c r="A51" s="15">
        <v>57</v>
      </c>
      <c r="B51" s="19" t="s">
        <v>81</v>
      </c>
      <c r="C51" s="187"/>
      <c r="D51" s="163"/>
      <c r="E51" s="20"/>
      <c r="F51" s="163"/>
      <c r="G51" s="20"/>
      <c r="H51" s="163"/>
      <c r="I51" s="20"/>
      <c r="J51" s="177"/>
      <c r="K51" s="21"/>
      <c r="L51" s="163"/>
      <c r="M51" s="20"/>
      <c r="N51" s="163"/>
      <c r="O51" s="20"/>
      <c r="P51" s="163"/>
      <c r="Q51" s="20"/>
      <c r="R51" s="177"/>
      <c r="S51" s="21"/>
    </row>
    <row r="52" spans="1:19" ht="15" customHeight="1" x14ac:dyDescent="0.25">
      <c r="A52" s="12"/>
      <c r="B52" s="19" t="s">
        <v>82</v>
      </c>
      <c r="C52" s="187"/>
      <c r="D52" s="163"/>
      <c r="E52" s="20"/>
      <c r="F52" s="163"/>
      <c r="G52" s="20"/>
      <c r="H52" s="163"/>
      <c r="I52" s="20"/>
      <c r="J52" s="177"/>
      <c r="K52" s="21"/>
      <c r="L52" s="163"/>
      <c r="M52" s="20"/>
      <c r="N52" s="163"/>
      <c r="O52" s="20"/>
      <c r="P52" s="163"/>
      <c r="Q52" s="20"/>
      <c r="R52" s="177"/>
      <c r="S52" s="21"/>
    </row>
    <row r="53" spans="1:19" x14ac:dyDescent="0.25">
      <c r="B53" s="32" t="s">
        <v>83</v>
      </c>
      <c r="C53" s="32"/>
      <c r="D53" s="32"/>
      <c r="E53" s="32"/>
      <c r="F53" s="32"/>
      <c r="G53" s="32"/>
      <c r="H53" s="250"/>
      <c r="I53" s="250"/>
      <c r="J53" s="32"/>
      <c r="K53" s="32"/>
      <c r="L53" s="32"/>
      <c r="M53" s="32"/>
    </row>
    <row r="54" spans="1:19" ht="15" customHeight="1" x14ac:dyDescent="0.25">
      <c r="B54" s="32" t="s">
        <v>84</v>
      </c>
      <c r="C54" s="179"/>
      <c r="D54" s="165"/>
      <c r="E54" s="165"/>
      <c r="F54" s="165"/>
      <c r="G54" s="165"/>
      <c r="H54" s="165"/>
      <c r="I54" s="165"/>
      <c r="J54" s="179"/>
      <c r="K54" s="165"/>
      <c r="L54" s="165"/>
      <c r="M54" s="165"/>
      <c r="N54" s="165"/>
      <c r="O54" s="165"/>
      <c r="P54" s="165"/>
      <c r="Q54" s="165"/>
      <c r="R54" s="179"/>
      <c r="S54" s="165"/>
    </row>
    <row r="55" spans="1:19" ht="15" customHeight="1" x14ac:dyDescent="0.25">
      <c r="A55">
        <v>9</v>
      </c>
      <c r="B55" s="22" t="s">
        <v>85</v>
      </c>
      <c r="C55" s="190"/>
      <c r="D55" s="166"/>
      <c r="E55" s="20"/>
      <c r="F55" s="166"/>
      <c r="G55" s="20"/>
      <c r="H55" s="166"/>
      <c r="I55" s="20"/>
      <c r="J55" s="180"/>
      <c r="K55" s="21"/>
      <c r="L55" s="166"/>
      <c r="M55" s="20"/>
      <c r="N55" s="166"/>
      <c r="O55" s="20"/>
      <c r="P55" s="166"/>
      <c r="Q55" s="20"/>
      <c r="R55" s="177"/>
      <c r="S55" s="21"/>
    </row>
    <row r="56" spans="1:19" ht="15" customHeight="1" x14ac:dyDescent="0.25">
      <c r="A56">
        <v>9</v>
      </c>
      <c r="B56" s="22" t="s">
        <v>86</v>
      </c>
      <c r="C56" s="190"/>
      <c r="D56" s="166"/>
      <c r="E56" s="20"/>
      <c r="F56" s="166"/>
      <c r="G56" s="20"/>
      <c r="H56" s="166"/>
      <c r="I56" s="20"/>
      <c r="J56" s="180"/>
      <c r="K56" s="21"/>
      <c r="L56" s="166"/>
      <c r="M56" s="20"/>
      <c r="N56" s="166"/>
      <c r="O56" s="20"/>
      <c r="P56" s="166"/>
      <c r="Q56" s="20"/>
      <c r="R56" s="177"/>
      <c r="S56" s="21"/>
    </row>
    <row r="57" spans="1:19" ht="15" customHeight="1" x14ac:dyDescent="0.25">
      <c r="A57">
        <v>54</v>
      </c>
      <c r="B57" s="22" t="s">
        <v>87</v>
      </c>
      <c r="C57" s="190"/>
      <c r="D57" s="166"/>
      <c r="E57" s="20"/>
      <c r="F57" s="166"/>
      <c r="G57" s="20"/>
      <c r="H57" s="166"/>
      <c r="I57" s="20"/>
      <c r="J57" s="180"/>
      <c r="K57" s="21"/>
      <c r="L57" s="166"/>
      <c r="M57" s="20"/>
      <c r="N57" s="166"/>
      <c r="O57" s="20"/>
      <c r="P57" s="166"/>
      <c r="Q57" s="20"/>
      <c r="R57" s="177"/>
      <c r="S57" s="21"/>
    </row>
    <row r="58" spans="1:19" ht="15" customHeight="1" x14ac:dyDescent="0.25">
      <c r="A58" t="s">
        <v>88</v>
      </c>
      <c r="B58" s="22" t="s">
        <v>89</v>
      </c>
      <c r="C58" s="190"/>
      <c r="D58" s="166"/>
      <c r="E58" s="20"/>
      <c r="F58" s="166"/>
      <c r="G58" s="20"/>
      <c r="H58" s="166"/>
      <c r="I58" s="20"/>
      <c r="J58" s="180"/>
      <c r="K58" s="21"/>
      <c r="L58" s="166"/>
      <c r="M58" s="20"/>
      <c r="N58" s="166"/>
      <c r="O58" s="20"/>
      <c r="P58" s="166"/>
      <c r="Q58" s="20"/>
      <c r="R58" s="177"/>
      <c r="S58" s="21"/>
    </row>
    <row r="59" spans="1:19" ht="15" customHeight="1" x14ac:dyDescent="0.25">
      <c r="B59" s="22" t="s">
        <v>90</v>
      </c>
      <c r="C59" s="190"/>
      <c r="D59" s="166"/>
      <c r="E59" s="20"/>
      <c r="F59" s="166"/>
      <c r="G59" s="20"/>
      <c r="H59" s="166"/>
      <c r="I59" s="20"/>
      <c r="J59" s="180"/>
      <c r="K59" s="21"/>
      <c r="L59" s="166"/>
      <c r="M59" s="20"/>
      <c r="N59" s="166"/>
      <c r="O59" s="20"/>
      <c r="P59" s="166"/>
      <c r="Q59" s="20"/>
      <c r="R59" s="177"/>
      <c r="S59" s="21"/>
    </row>
    <row r="60" spans="1:19" ht="15" customHeight="1" x14ac:dyDescent="0.25">
      <c r="A60">
        <v>4</v>
      </c>
      <c r="B60" s="22" t="s">
        <v>75</v>
      </c>
      <c r="C60" s="190"/>
      <c r="D60" s="166"/>
      <c r="E60" s="20"/>
      <c r="F60" s="166"/>
      <c r="G60" s="20"/>
      <c r="H60" s="166"/>
      <c r="I60" s="20"/>
      <c r="J60" s="180"/>
      <c r="K60" s="21"/>
      <c r="L60" s="166"/>
      <c r="M60" s="20"/>
      <c r="N60" s="166"/>
      <c r="O60" s="20"/>
      <c r="P60" s="166"/>
      <c r="Q60" s="20"/>
      <c r="R60" s="177"/>
      <c r="S60" s="21"/>
    </row>
    <row r="61" spans="1:19" ht="15" customHeight="1" x14ac:dyDescent="0.25">
      <c r="A61">
        <v>4</v>
      </c>
      <c r="B61" s="22" t="s">
        <v>76</v>
      </c>
      <c r="C61" s="190"/>
      <c r="D61" s="166"/>
      <c r="E61" s="20"/>
      <c r="F61" s="166"/>
      <c r="G61" s="20"/>
      <c r="H61" s="166"/>
      <c r="I61" s="20"/>
      <c r="J61" s="180"/>
      <c r="K61" s="21"/>
      <c r="L61" s="166"/>
      <c r="M61" s="20"/>
      <c r="N61" s="166"/>
      <c r="O61" s="20"/>
      <c r="P61" s="166"/>
      <c r="Q61" s="20"/>
      <c r="R61" s="177"/>
      <c r="S61" s="21"/>
    </row>
    <row r="62" spans="1:19" ht="15" customHeight="1" x14ac:dyDescent="0.25">
      <c r="A62">
        <v>4</v>
      </c>
      <c r="B62" s="22" t="s">
        <v>77</v>
      </c>
      <c r="C62" s="190"/>
      <c r="D62" s="166"/>
      <c r="E62" s="20"/>
      <c r="F62" s="166"/>
      <c r="G62" s="20"/>
      <c r="H62" s="166"/>
      <c r="I62" s="20"/>
      <c r="J62" s="180"/>
      <c r="K62" s="21"/>
      <c r="L62" s="166"/>
      <c r="M62" s="20"/>
      <c r="N62" s="166"/>
      <c r="O62" s="20"/>
      <c r="P62" s="166"/>
      <c r="Q62" s="20"/>
      <c r="R62" s="177"/>
      <c r="S62" s="21"/>
    </row>
    <row r="63" spans="1:19" ht="15" customHeight="1" x14ac:dyDescent="0.25">
      <c r="A63">
        <v>3</v>
      </c>
      <c r="B63" s="22" t="s">
        <v>78</v>
      </c>
      <c r="C63" s="190"/>
      <c r="D63" s="166"/>
      <c r="E63" s="20"/>
      <c r="F63" s="166"/>
      <c r="G63" s="20"/>
      <c r="H63" s="166"/>
      <c r="I63" s="20"/>
      <c r="J63" s="180"/>
      <c r="K63" s="21"/>
      <c r="L63" s="166"/>
      <c r="M63" s="20"/>
      <c r="N63" s="166"/>
      <c r="O63" s="20"/>
      <c r="P63" s="166"/>
      <c r="Q63" s="20"/>
      <c r="R63" s="177"/>
      <c r="S63" s="21"/>
    </row>
    <row r="64" spans="1:19" ht="15" customHeight="1" x14ac:dyDescent="0.25">
      <c r="A64" t="s">
        <v>91</v>
      </c>
      <c r="B64" s="22" t="s">
        <v>92</v>
      </c>
      <c r="C64" s="190"/>
      <c r="D64" s="166"/>
      <c r="E64" s="20"/>
      <c r="F64" s="166"/>
      <c r="G64" s="20"/>
      <c r="H64" s="166"/>
      <c r="I64" s="20"/>
      <c r="J64" s="180"/>
      <c r="K64" s="21"/>
      <c r="L64" s="166"/>
      <c r="M64" s="20"/>
      <c r="N64" s="166"/>
      <c r="O64" s="20"/>
      <c r="P64" s="166"/>
      <c r="Q64" s="20"/>
      <c r="R64" s="177"/>
      <c r="S64" s="21"/>
    </row>
    <row r="65" spans="1:19" s="182" customFormat="1" ht="31.5" customHeight="1" x14ac:dyDescent="0.25">
      <c r="B65" s="22" t="s">
        <v>93</v>
      </c>
      <c r="C65" s="191"/>
      <c r="D65" s="183"/>
      <c r="E65" s="20"/>
      <c r="F65" s="183"/>
      <c r="G65" s="20"/>
      <c r="H65" s="183"/>
      <c r="I65" s="20"/>
      <c r="J65" s="184"/>
      <c r="K65" s="21"/>
      <c r="L65" s="183"/>
      <c r="M65" s="20"/>
      <c r="N65" s="183"/>
      <c r="O65" s="20"/>
      <c r="P65" s="183"/>
      <c r="Q65" s="20"/>
      <c r="R65" s="177"/>
      <c r="S65" s="21"/>
    </row>
    <row r="66" spans="1:19" ht="15" customHeight="1" x14ac:dyDescent="0.25">
      <c r="B66" s="251" t="s">
        <v>94</v>
      </c>
      <c r="C66" s="252"/>
      <c r="D66" s="252"/>
      <c r="E66" s="252"/>
      <c r="F66" s="252"/>
      <c r="G66" s="252"/>
      <c r="H66" s="253"/>
      <c r="I66" s="253"/>
      <c r="J66" s="252"/>
      <c r="K66" s="252"/>
      <c r="L66" s="252"/>
      <c r="M66" s="254"/>
    </row>
    <row r="67" spans="1:19" ht="15" customHeight="1" x14ac:dyDescent="0.25">
      <c r="A67" t="s">
        <v>95</v>
      </c>
      <c r="B67" s="19" t="s">
        <v>96</v>
      </c>
      <c r="C67" s="190"/>
      <c r="D67" s="167"/>
      <c r="E67" s="167"/>
      <c r="F67" s="167"/>
      <c r="G67" s="167"/>
      <c r="H67" s="167"/>
      <c r="I67" s="167"/>
      <c r="J67" s="181"/>
      <c r="K67" s="167"/>
      <c r="L67" s="167"/>
      <c r="M67" s="167"/>
      <c r="N67" s="167"/>
      <c r="O67" s="167"/>
      <c r="P67" s="167"/>
      <c r="Q67" s="167"/>
      <c r="R67" s="181"/>
      <c r="S67" s="167"/>
    </row>
    <row r="68" spans="1:19" ht="15" customHeight="1" x14ac:dyDescent="0.25">
      <c r="A68" t="s">
        <v>97</v>
      </c>
      <c r="B68" s="19" t="s">
        <v>98</v>
      </c>
      <c r="C68" s="190"/>
      <c r="D68" s="167"/>
      <c r="E68" s="167"/>
      <c r="F68" s="167"/>
      <c r="G68" s="167"/>
      <c r="H68" s="167"/>
      <c r="I68" s="167"/>
      <c r="J68" s="181"/>
      <c r="K68" s="167"/>
      <c r="L68" s="167"/>
      <c r="M68" s="167"/>
      <c r="N68" s="167"/>
      <c r="O68" s="167"/>
      <c r="P68" s="167"/>
      <c r="Q68" s="167"/>
      <c r="R68" s="181"/>
      <c r="S68" s="167"/>
    </row>
    <row r="69" spans="1:19" x14ac:dyDescent="0.25">
      <c r="A69" t="s">
        <v>99</v>
      </c>
      <c r="B69" s="32" t="s">
        <v>100</v>
      </c>
      <c r="C69" s="32"/>
      <c r="D69" s="32"/>
      <c r="E69" s="32"/>
      <c r="F69" s="32"/>
      <c r="G69" s="32"/>
      <c r="H69" s="250"/>
      <c r="I69" s="250"/>
      <c r="J69" s="32"/>
      <c r="K69" s="32"/>
      <c r="L69" s="32"/>
      <c r="M69" s="32"/>
    </row>
    <row r="70" spans="1:19" ht="15" customHeight="1" x14ac:dyDescent="0.25">
      <c r="A70" t="s">
        <v>101</v>
      </c>
      <c r="B70" s="22" t="s">
        <v>102</v>
      </c>
      <c r="C70" s="187"/>
      <c r="D70" s="163"/>
      <c r="E70" s="20"/>
      <c r="F70" s="163"/>
      <c r="G70" s="20"/>
      <c r="H70" s="163"/>
      <c r="I70" s="20"/>
      <c r="J70" s="177"/>
      <c r="K70" s="21"/>
      <c r="L70" s="163"/>
      <c r="M70" s="20"/>
      <c r="N70" s="163"/>
      <c r="O70" s="20"/>
      <c r="P70" s="163"/>
      <c r="Q70" s="20"/>
      <c r="R70" s="177"/>
      <c r="S70" s="21"/>
    </row>
    <row r="71" spans="1:19" ht="15" customHeight="1" x14ac:dyDescent="0.25">
      <c r="A71">
        <v>1</v>
      </c>
      <c r="B71" s="22" t="s">
        <v>103</v>
      </c>
      <c r="C71" s="187"/>
      <c r="D71" s="163"/>
      <c r="E71" s="20"/>
      <c r="F71" s="163"/>
      <c r="G71" s="20"/>
      <c r="H71" s="163"/>
      <c r="I71" s="20"/>
      <c r="J71" s="177"/>
      <c r="K71" s="21"/>
      <c r="L71" s="163"/>
      <c r="M71" s="20"/>
      <c r="N71" s="163"/>
      <c r="O71" s="20"/>
      <c r="P71" s="163"/>
      <c r="Q71" s="20"/>
      <c r="R71" s="177"/>
      <c r="S71" s="21"/>
    </row>
    <row r="72" spans="1:19" ht="15" customHeight="1" x14ac:dyDescent="0.25">
      <c r="A72">
        <v>1</v>
      </c>
      <c r="B72" s="23" t="s">
        <v>104</v>
      </c>
      <c r="C72" s="187"/>
      <c r="D72" s="163"/>
      <c r="E72" s="20"/>
      <c r="F72" s="163"/>
      <c r="G72" s="20"/>
      <c r="H72" s="163"/>
      <c r="I72" s="20"/>
      <c r="J72" s="177"/>
      <c r="K72" s="21"/>
      <c r="L72" s="163"/>
      <c r="M72" s="20"/>
      <c r="N72" s="163"/>
      <c r="O72" s="20"/>
      <c r="P72" s="163"/>
      <c r="Q72" s="20"/>
      <c r="R72" s="177"/>
      <c r="S72" s="21"/>
    </row>
    <row r="73" spans="1:19" ht="15" customHeight="1" x14ac:dyDescent="0.25">
      <c r="A73">
        <v>2</v>
      </c>
      <c r="B73" s="22" t="s">
        <v>105</v>
      </c>
      <c r="C73" s="187"/>
      <c r="D73" s="163"/>
      <c r="E73" s="20"/>
      <c r="F73" s="163"/>
      <c r="G73" s="20"/>
      <c r="H73" s="163"/>
      <c r="I73" s="20"/>
      <c r="J73" s="177"/>
      <c r="K73" s="21"/>
      <c r="L73" s="163"/>
      <c r="M73" s="20"/>
      <c r="N73" s="163"/>
      <c r="O73" s="20"/>
      <c r="P73" s="163"/>
      <c r="Q73" s="20"/>
      <c r="R73" s="177"/>
      <c r="S73" s="21"/>
    </row>
    <row r="74" spans="1:19" ht="15" customHeight="1" x14ac:dyDescent="0.25">
      <c r="A74">
        <v>2</v>
      </c>
      <c r="B74" s="22" t="s">
        <v>106</v>
      </c>
      <c r="C74" s="187"/>
      <c r="D74" s="163"/>
      <c r="E74" s="20"/>
      <c r="F74" s="163"/>
      <c r="G74" s="20"/>
      <c r="H74" s="163"/>
      <c r="I74" s="20"/>
      <c r="J74" s="177"/>
      <c r="K74" s="21"/>
      <c r="L74" s="163"/>
      <c r="M74" s="20"/>
      <c r="N74" s="163"/>
      <c r="O74" s="20"/>
      <c r="P74" s="163"/>
      <c r="Q74" s="20"/>
      <c r="R74" s="177"/>
      <c r="S74" s="21"/>
    </row>
    <row r="75" spans="1:19" ht="15" customHeight="1" x14ac:dyDescent="0.25">
      <c r="A75">
        <v>1</v>
      </c>
      <c r="B75" s="23" t="s">
        <v>107</v>
      </c>
      <c r="C75" s="187"/>
      <c r="D75" s="163"/>
      <c r="E75" s="20"/>
      <c r="F75" s="163"/>
      <c r="G75" s="20"/>
      <c r="H75" s="163"/>
      <c r="I75" s="20"/>
      <c r="J75" s="177"/>
      <c r="K75" s="21"/>
      <c r="L75" s="163"/>
      <c r="M75" s="20"/>
      <c r="N75" s="163"/>
      <c r="O75" s="20"/>
      <c r="P75" s="163"/>
      <c r="Q75" s="20"/>
      <c r="R75" s="177"/>
      <c r="S75" s="21"/>
    </row>
    <row r="76" spans="1:19" ht="15" customHeight="1" x14ac:dyDescent="0.25">
      <c r="A76">
        <v>1</v>
      </c>
      <c r="B76" s="22" t="s">
        <v>108</v>
      </c>
      <c r="C76" s="187"/>
      <c r="D76" s="163"/>
      <c r="E76" s="20"/>
      <c r="F76" s="163"/>
      <c r="G76" s="20"/>
      <c r="H76" s="163"/>
      <c r="I76" s="20"/>
      <c r="J76" s="177"/>
      <c r="K76" s="21"/>
      <c r="L76" s="163"/>
      <c r="M76" s="20"/>
      <c r="N76" s="163"/>
      <c r="O76" s="20"/>
      <c r="P76" s="163"/>
      <c r="Q76" s="20"/>
      <c r="R76" s="177"/>
      <c r="S76" s="21"/>
    </row>
    <row r="77" spans="1:19" x14ac:dyDescent="0.25">
      <c r="A77" s="17" t="s">
        <v>109</v>
      </c>
      <c r="B77" s="13"/>
      <c r="C77" s="120"/>
      <c r="D77" s="15"/>
      <c r="E77" s="15"/>
      <c r="F77" s="15"/>
      <c r="G77" s="15"/>
      <c r="H77" s="15"/>
      <c r="I77" s="15"/>
      <c r="J77" s="120"/>
      <c r="K77" s="15"/>
      <c r="L77" s="15"/>
      <c r="M77" s="15"/>
      <c r="N77" s="15"/>
      <c r="O77" s="15"/>
      <c r="P77" s="15"/>
      <c r="Q77" s="15"/>
      <c r="R77" s="120"/>
      <c r="S77" s="15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2:P30"/>
  <sheetViews>
    <sheetView workbookViewId="0">
      <selection activeCell="E15" sqref="E15"/>
    </sheetView>
  </sheetViews>
  <sheetFormatPr defaultRowHeight="15" x14ac:dyDescent="0.25"/>
  <cols>
    <col min="1" max="1" width="62" bestFit="1" customWidth="1"/>
    <col min="2" max="2" width="12.7109375" bestFit="1" customWidth="1"/>
    <col min="3" max="10" width="7.5703125" bestFit="1" customWidth="1"/>
    <col min="11" max="11" width="12.28515625" bestFit="1" customWidth="1"/>
    <col min="12" max="12" width="6.85546875" bestFit="1" customWidth="1"/>
    <col min="13" max="13" width="7.140625" bestFit="1" customWidth="1"/>
    <col min="14" max="14" width="19.7109375" customWidth="1"/>
  </cols>
  <sheetData>
    <row r="2" spans="1:16" x14ac:dyDescent="0.25">
      <c r="A2" s="1004" t="s">
        <v>211</v>
      </c>
      <c r="B2" s="1004"/>
      <c r="C2" s="1004"/>
      <c r="D2" s="1004"/>
      <c r="E2" s="1004"/>
      <c r="F2" s="1004"/>
      <c r="G2" s="1004"/>
      <c r="H2" s="1004"/>
      <c r="I2" s="1004"/>
      <c r="J2" s="1004"/>
      <c r="K2" s="1004"/>
      <c r="L2" s="1004"/>
      <c r="M2" s="1004"/>
      <c r="O2" s="1005"/>
      <c r="P2" s="1005"/>
    </row>
    <row r="3" spans="1:16" x14ac:dyDescent="0.25">
      <c r="A3" s="51" t="s">
        <v>16</v>
      </c>
      <c r="B3" s="52">
        <v>42339</v>
      </c>
      <c r="C3" s="53">
        <v>42370</v>
      </c>
      <c r="D3" s="52">
        <v>42401</v>
      </c>
      <c r="E3" s="53">
        <v>42430</v>
      </c>
      <c r="F3" s="52">
        <v>42461</v>
      </c>
      <c r="G3" s="53">
        <v>42491</v>
      </c>
      <c r="H3" s="52">
        <v>42522</v>
      </c>
      <c r="I3" s="53">
        <v>42552</v>
      </c>
      <c r="J3" s="52">
        <v>42583</v>
      </c>
      <c r="K3" s="53">
        <v>42614</v>
      </c>
      <c r="L3" s="53">
        <v>42644</v>
      </c>
      <c r="M3" s="53">
        <v>42675</v>
      </c>
      <c r="N3" s="192"/>
      <c r="O3" s="12"/>
      <c r="P3" s="12"/>
    </row>
    <row r="4" spans="1:16" ht="30" x14ac:dyDescent="0.25">
      <c r="A4" s="54" t="s">
        <v>19</v>
      </c>
      <c r="B4" s="55"/>
      <c r="C4" s="56"/>
      <c r="D4" s="55"/>
      <c r="E4" s="57">
        <v>20</v>
      </c>
      <c r="F4" s="58">
        <v>20</v>
      </c>
      <c r="G4" s="58">
        <v>20</v>
      </c>
      <c r="H4" s="58">
        <v>20</v>
      </c>
      <c r="I4" s="58">
        <v>40</v>
      </c>
      <c r="J4" s="59">
        <v>20</v>
      </c>
      <c r="K4" s="58">
        <v>20</v>
      </c>
      <c r="L4" s="58">
        <v>20</v>
      </c>
      <c r="M4" s="58">
        <v>20</v>
      </c>
      <c r="O4" s="60"/>
      <c r="P4" s="12"/>
    </row>
    <row r="5" spans="1:16" ht="30" x14ac:dyDescent="0.25">
      <c r="A5" s="54" t="s">
        <v>20</v>
      </c>
      <c r="B5" s="55"/>
      <c r="C5" s="56"/>
      <c r="D5" s="55"/>
      <c r="E5" s="58">
        <v>40</v>
      </c>
      <c r="F5" s="61"/>
      <c r="G5" s="61"/>
      <c r="H5" s="58">
        <v>40</v>
      </c>
      <c r="I5" s="62"/>
      <c r="J5" s="55"/>
      <c r="K5" s="58">
        <v>40</v>
      </c>
      <c r="L5" s="63"/>
      <c r="M5" s="63"/>
    </row>
    <row r="6" spans="1:16" ht="25.5" customHeight="1" x14ac:dyDescent="0.25">
      <c r="A6" s="54" t="s">
        <v>21</v>
      </c>
      <c r="B6" s="55"/>
      <c r="C6" s="56"/>
      <c r="D6" s="55"/>
      <c r="E6" s="56"/>
      <c r="F6" s="55"/>
      <c r="G6" s="56"/>
      <c r="H6" s="55"/>
      <c r="I6" s="62"/>
      <c r="J6" s="64">
        <v>60</v>
      </c>
      <c r="K6" s="56"/>
      <c r="L6" s="63"/>
      <c r="M6" s="63"/>
    </row>
    <row r="7" spans="1:16" ht="45" x14ac:dyDescent="0.25">
      <c r="A7" s="54" t="s">
        <v>22</v>
      </c>
      <c r="B7" s="55"/>
      <c r="C7" s="56"/>
      <c r="D7" s="55"/>
      <c r="E7" s="56"/>
      <c r="F7" s="55"/>
      <c r="G7" s="64">
        <v>60</v>
      </c>
      <c r="H7" s="55"/>
      <c r="I7" s="62"/>
      <c r="J7" s="55"/>
      <c r="K7" s="56"/>
      <c r="L7" s="63"/>
      <c r="M7" s="58">
        <v>60</v>
      </c>
    </row>
    <row r="8" spans="1:16" ht="45" x14ac:dyDescent="0.25">
      <c r="A8" s="54" t="s">
        <v>23</v>
      </c>
      <c r="B8" s="55"/>
      <c r="C8" s="56"/>
      <c r="D8" s="55"/>
      <c r="E8" s="56"/>
      <c r="F8" s="64">
        <v>60</v>
      </c>
      <c r="G8" s="56"/>
      <c r="H8" s="55"/>
      <c r="I8" s="64">
        <v>40</v>
      </c>
      <c r="J8" s="55"/>
      <c r="K8" s="56"/>
      <c r="L8" s="58">
        <v>60</v>
      </c>
      <c r="M8" s="63"/>
    </row>
    <row r="9" spans="1:16" ht="30" x14ac:dyDescent="0.25">
      <c r="A9" s="54" t="s">
        <v>24</v>
      </c>
      <c r="B9" s="55"/>
      <c r="C9" s="56"/>
      <c r="D9" s="55"/>
      <c r="E9" s="64">
        <v>20</v>
      </c>
      <c r="F9" s="55"/>
      <c r="G9" s="56"/>
      <c r="H9" s="64">
        <v>40</v>
      </c>
      <c r="I9" s="62"/>
      <c r="J9" s="55"/>
      <c r="K9" s="58">
        <v>40</v>
      </c>
      <c r="L9" s="63"/>
      <c r="M9" s="63"/>
    </row>
    <row r="10" spans="1:16" ht="30" x14ac:dyDescent="0.25">
      <c r="A10" s="54" t="s">
        <v>25</v>
      </c>
      <c r="B10" s="55"/>
      <c r="C10" s="56"/>
      <c r="D10" s="55"/>
      <c r="E10" s="64">
        <v>20</v>
      </c>
      <c r="F10" s="55"/>
      <c r="G10" s="64">
        <v>20</v>
      </c>
      <c r="H10" s="55"/>
      <c r="I10" s="62"/>
      <c r="J10" s="64">
        <v>20</v>
      </c>
      <c r="K10" s="56"/>
      <c r="L10" s="63"/>
      <c r="M10" s="58">
        <v>20</v>
      </c>
    </row>
    <row r="11" spans="1:16" x14ac:dyDescent="0.25">
      <c r="A11" s="54" t="s">
        <v>26</v>
      </c>
      <c r="B11" s="55"/>
      <c r="C11" s="56"/>
      <c r="D11" s="55"/>
      <c r="E11" s="65"/>
      <c r="F11" s="64">
        <v>20</v>
      </c>
      <c r="G11" s="65"/>
      <c r="H11" s="66"/>
      <c r="I11" s="64">
        <v>20</v>
      </c>
      <c r="J11" s="66"/>
      <c r="K11" s="65"/>
      <c r="L11" s="67">
        <v>20</v>
      </c>
      <c r="M11" s="68"/>
    </row>
    <row r="12" spans="1:16" x14ac:dyDescent="0.25">
      <c r="A12" s="69" t="s">
        <v>2</v>
      </c>
      <c r="B12" s="70"/>
      <c r="C12" s="71"/>
      <c r="D12" s="70"/>
      <c r="E12" s="58">
        <f t="shared" ref="E12:M12" si="0">SUM(E4:E11)</f>
        <v>100</v>
      </c>
      <c r="F12" s="58">
        <f t="shared" si="0"/>
        <v>100</v>
      </c>
      <c r="G12" s="58">
        <f t="shared" si="0"/>
        <v>100</v>
      </c>
      <c r="H12" s="58">
        <f t="shared" si="0"/>
        <v>100</v>
      </c>
      <c r="I12" s="58">
        <f t="shared" si="0"/>
        <v>100</v>
      </c>
      <c r="J12" s="58">
        <f t="shared" si="0"/>
        <v>100</v>
      </c>
      <c r="K12" s="58">
        <f t="shared" si="0"/>
        <v>100</v>
      </c>
      <c r="L12" s="58">
        <f t="shared" si="0"/>
        <v>100</v>
      </c>
      <c r="M12" s="58">
        <f t="shared" si="0"/>
        <v>100</v>
      </c>
    </row>
    <row r="14" spans="1:16" x14ac:dyDescent="0.25">
      <c r="B14" s="72"/>
    </row>
    <row r="15" spans="1:16" x14ac:dyDescent="0.25">
      <c r="A15" s="210" t="s">
        <v>123</v>
      </c>
      <c r="B15" s="265">
        <v>99345757.459999993</v>
      </c>
    </row>
    <row r="16" spans="1:16" x14ac:dyDescent="0.25">
      <c r="A16" s="210" t="s">
        <v>124</v>
      </c>
      <c r="B16" s="266">
        <f>B15/12</f>
        <v>8278813.1216666661</v>
      </c>
    </row>
    <row r="17" spans="1:11" x14ac:dyDescent="0.25">
      <c r="A17" s="210" t="s">
        <v>125</v>
      </c>
      <c r="B17" s="265">
        <f>B15*5%</f>
        <v>4967287.8729999997</v>
      </c>
    </row>
    <row r="18" spans="1:11" x14ac:dyDescent="0.25">
      <c r="A18" s="210" t="s">
        <v>126</v>
      </c>
      <c r="B18" s="265">
        <f>B17/12</f>
        <v>413940.65608333331</v>
      </c>
    </row>
    <row r="19" spans="1:11" x14ac:dyDescent="0.25">
      <c r="B19" s="72"/>
    </row>
    <row r="20" spans="1:11" ht="15.75" thickBot="1" x14ac:dyDescent="0.3">
      <c r="A20" s="73" t="s">
        <v>127</v>
      </c>
    </row>
    <row r="21" spans="1:11" x14ac:dyDescent="0.25">
      <c r="A21" s="74" t="s">
        <v>16</v>
      </c>
      <c r="B21" s="75">
        <v>42339</v>
      </c>
      <c r="C21" s="76">
        <v>42370</v>
      </c>
      <c r="D21" s="75">
        <v>42401</v>
      </c>
      <c r="E21" s="76">
        <v>42430</v>
      </c>
      <c r="F21" s="75">
        <v>42461</v>
      </c>
      <c r="G21" s="76">
        <v>42491</v>
      </c>
      <c r="H21" s="75">
        <v>42522</v>
      </c>
      <c r="I21" s="75">
        <v>42186</v>
      </c>
      <c r="J21" s="75">
        <v>42217</v>
      </c>
      <c r="K21" s="77" t="s">
        <v>128</v>
      </c>
    </row>
    <row r="22" spans="1:11" ht="30" x14ac:dyDescent="0.25">
      <c r="A22" s="78" t="s">
        <v>19</v>
      </c>
      <c r="B22" s="57">
        <v>82788.13</v>
      </c>
      <c r="C22" s="57">
        <f>B18*20%</f>
        <v>82788.131216666661</v>
      </c>
      <c r="D22" s="57">
        <f>B18*20%</f>
        <v>82788.131216666661</v>
      </c>
      <c r="E22" s="57">
        <v>82788</v>
      </c>
      <c r="F22" s="57">
        <f>B18*40%</f>
        <v>165576.26243333332</v>
      </c>
      <c r="G22" s="79">
        <v>82788</v>
      </c>
      <c r="H22" s="79">
        <v>82788</v>
      </c>
      <c r="I22" s="79">
        <v>82788</v>
      </c>
      <c r="J22" s="79">
        <v>82788</v>
      </c>
      <c r="K22" s="80">
        <v>1</v>
      </c>
    </row>
    <row r="23" spans="1:11" ht="30" x14ac:dyDescent="0.25">
      <c r="A23" s="78" t="s">
        <v>20</v>
      </c>
      <c r="B23" s="57">
        <v>165576.26243333332</v>
      </c>
      <c r="C23" s="61"/>
      <c r="D23" s="61"/>
      <c r="E23" s="57">
        <v>165576.26243333332</v>
      </c>
      <c r="F23" s="62"/>
      <c r="G23" s="55"/>
      <c r="H23" s="57">
        <v>165576.26243333332</v>
      </c>
      <c r="I23" s="63"/>
      <c r="J23" s="63"/>
      <c r="K23" s="80">
        <v>0.9</v>
      </c>
    </row>
    <row r="24" spans="1:11" x14ac:dyDescent="0.25">
      <c r="A24" s="78" t="s">
        <v>21</v>
      </c>
      <c r="B24" s="56"/>
      <c r="C24" s="55"/>
      <c r="D24" s="56"/>
      <c r="E24" s="55"/>
      <c r="F24" s="62"/>
      <c r="G24" s="81">
        <f>B18*60%</f>
        <v>248364.39364999998</v>
      </c>
      <c r="H24" s="56"/>
      <c r="I24" s="63"/>
      <c r="J24" s="63"/>
      <c r="K24" s="80">
        <v>1</v>
      </c>
    </row>
    <row r="25" spans="1:11" ht="45" x14ac:dyDescent="0.25">
      <c r="A25" s="78" t="s">
        <v>22</v>
      </c>
      <c r="B25" s="56"/>
      <c r="C25" s="55"/>
      <c r="D25" s="81">
        <v>248364</v>
      </c>
      <c r="E25" s="55"/>
      <c r="F25" s="62"/>
      <c r="G25" s="55"/>
      <c r="H25" s="56"/>
      <c r="I25" s="63"/>
      <c r="J25" s="57">
        <v>248364</v>
      </c>
      <c r="K25" s="80">
        <v>0.9</v>
      </c>
    </row>
    <row r="26" spans="1:11" ht="45" x14ac:dyDescent="0.25">
      <c r="A26" s="78" t="s">
        <v>23</v>
      </c>
      <c r="B26" s="56"/>
      <c r="C26" s="81">
        <v>248364</v>
      </c>
      <c r="D26" s="56"/>
      <c r="E26" s="55"/>
      <c r="F26" s="57">
        <v>165576.26243333332</v>
      </c>
      <c r="G26" s="55"/>
      <c r="H26" s="56"/>
      <c r="I26" s="81">
        <v>248364</v>
      </c>
      <c r="J26" s="63"/>
      <c r="K26" s="80">
        <v>0.75</v>
      </c>
    </row>
    <row r="27" spans="1:11" ht="30" x14ac:dyDescent="0.25">
      <c r="A27" s="78" t="s">
        <v>24</v>
      </c>
      <c r="B27" s="79">
        <v>82788</v>
      </c>
      <c r="C27" s="55"/>
      <c r="D27" s="56"/>
      <c r="E27" s="57">
        <v>165576.26243333332</v>
      </c>
      <c r="F27" s="62"/>
      <c r="G27" s="55"/>
      <c r="H27" s="57">
        <v>165576.26243333332</v>
      </c>
      <c r="I27" s="63"/>
      <c r="J27" s="63"/>
      <c r="K27" s="80">
        <v>0.75</v>
      </c>
    </row>
    <row r="28" spans="1:11" ht="45" x14ac:dyDescent="0.25">
      <c r="A28" s="78" t="s">
        <v>25</v>
      </c>
      <c r="B28" s="79">
        <v>82788</v>
      </c>
      <c r="C28" s="55"/>
      <c r="D28" s="79">
        <v>82788</v>
      </c>
      <c r="E28" s="55"/>
      <c r="F28" s="62"/>
      <c r="G28" s="79">
        <v>82788</v>
      </c>
      <c r="H28" s="56"/>
      <c r="I28" s="63"/>
      <c r="J28" s="79">
        <v>82788</v>
      </c>
      <c r="K28" s="82" t="s">
        <v>129</v>
      </c>
    </row>
    <row r="29" spans="1:11" x14ac:dyDescent="0.25">
      <c r="A29" s="78" t="s">
        <v>26</v>
      </c>
      <c r="B29" s="65"/>
      <c r="C29" s="79">
        <v>82788</v>
      </c>
      <c r="D29" s="65"/>
      <c r="E29" s="66"/>
      <c r="F29" s="79">
        <v>82788</v>
      </c>
      <c r="G29" s="66"/>
      <c r="H29" s="65"/>
      <c r="I29" s="79">
        <v>82788</v>
      </c>
      <c r="J29" s="63"/>
      <c r="K29" s="80">
        <v>0.8</v>
      </c>
    </row>
    <row r="30" spans="1:11" ht="15.75" thickBot="1" x14ac:dyDescent="0.3">
      <c r="A30" s="83" t="s">
        <v>2</v>
      </c>
      <c r="B30" s="84">
        <f t="shared" ref="B30:J30" si="1">SUM(B22:B29)</f>
        <v>413940.39243333333</v>
      </c>
      <c r="C30" s="84">
        <f t="shared" si="1"/>
        <v>413940.13121666666</v>
      </c>
      <c r="D30" s="84">
        <f t="shared" si="1"/>
        <v>413940.13121666666</v>
      </c>
      <c r="E30" s="84">
        <f t="shared" si="1"/>
        <v>413940.52486666664</v>
      </c>
      <c r="F30" s="84">
        <f t="shared" si="1"/>
        <v>413940.52486666664</v>
      </c>
      <c r="G30" s="84">
        <f t="shared" si="1"/>
        <v>413940.39364999998</v>
      </c>
      <c r="H30" s="84">
        <f t="shared" si="1"/>
        <v>413940.52486666664</v>
      </c>
      <c r="I30" s="84">
        <f t="shared" si="1"/>
        <v>413940</v>
      </c>
      <c r="J30" s="84">
        <f t="shared" si="1"/>
        <v>413940</v>
      </c>
      <c r="K30" s="85"/>
    </row>
  </sheetData>
  <mergeCells count="2">
    <mergeCell ref="A2:M2"/>
    <mergeCell ref="O2:P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  <pageSetUpPr fitToPage="1"/>
  </sheetPr>
  <dimension ref="A2:AH22"/>
  <sheetViews>
    <sheetView showGridLines="0" zoomScale="90" zoomScaleNormal="90" workbookViewId="0">
      <pane xSplit="1" topLeftCell="B1" activePane="topRight" state="frozen"/>
      <selection activeCell="B1" sqref="B1"/>
      <selection pane="topRight" activeCell="B1" sqref="B1"/>
    </sheetView>
  </sheetViews>
  <sheetFormatPr defaultColWidth="8.85546875" defaultRowHeight="15.75" x14ac:dyDescent="0.25"/>
  <cols>
    <col min="1" max="1" width="36.140625" style="647" customWidth="1"/>
    <col min="2" max="2" width="10.5703125" style="547" customWidth="1"/>
    <col min="3" max="3" width="10.5703125" style="543" customWidth="1"/>
    <col min="4" max="4" width="8.42578125" style="807" bestFit="1" customWidth="1"/>
    <col min="5" max="5" width="10.5703125" style="543" customWidth="1"/>
    <col min="6" max="6" width="8.42578125" style="807" bestFit="1" customWidth="1"/>
    <col min="7" max="7" width="10.5703125" style="543" customWidth="1"/>
    <col min="8" max="8" width="9.5703125" style="807" bestFit="1" customWidth="1"/>
    <col min="9" max="9" width="10.5703125" style="543" hidden="1" customWidth="1"/>
    <col min="10" max="10" width="8.42578125" style="807" hidden="1" customWidth="1"/>
    <col min="11" max="11" width="10.5703125" style="543" customWidth="1"/>
    <col min="12" max="12" width="9.28515625" style="807" bestFit="1" customWidth="1"/>
    <col min="13" max="13" width="10.5703125" style="543" customWidth="1"/>
    <col min="14" max="14" width="9.5703125" style="807" bestFit="1" customWidth="1"/>
    <col min="15" max="15" width="10.5703125" style="543" customWidth="1"/>
    <col min="16" max="16" width="9.5703125" style="807" bestFit="1" customWidth="1"/>
    <col min="17" max="17" width="10.5703125" style="543" hidden="1" customWidth="1"/>
    <col min="18" max="18" width="9.5703125" style="807" hidden="1" customWidth="1"/>
    <col min="19" max="19" width="8.85546875" style="542"/>
    <col min="20" max="20" width="9.5703125" style="807" bestFit="1" customWidth="1"/>
    <col min="21" max="21" width="8.85546875" style="542"/>
    <col min="22" max="22" width="9.5703125" style="807" bestFit="1" customWidth="1"/>
    <col min="23" max="23" width="8.85546875" style="542"/>
    <col min="24" max="24" width="9.5703125" style="807" bestFit="1" customWidth="1"/>
    <col min="25" max="25" width="0" style="542" hidden="1" customWidth="1"/>
    <col min="26" max="26" width="9.5703125" style="807" hidden="1" customWidth="1"/>
    <col min="27" max="27" width="8.85546875" style="542"/>
    <col min="28" max="28" width="9.5703125" style="807" bestFit="1" customWidth="1"/>
    <col min="29" max="29" width="8.85546875" style="542"/>
    <col min="30" max="30" width="9.5703125" style="807" bestFit="1" customWidth="1"/>
    <col min="31" max="31" width="8.85546875" style="542"/>
    <col min="32" max="32" width="9.5703125" style="807" bestFit="1" customWidth="1"/>
    <col min="33" max="33" width="0" style="542" hidden="1" customWidth="1"/>
    <col min="34" max="34" width="9.5703125" style="807" hidden="1" customWidth="1"/>
  </cols>
  <sheetData>
    <row r="2" spans="1:34" x14ac:dyDescent="0.25">
      <c r="A2" s="949" t="s">
        <v>396</v>
      </c>
      <c r="B2" s="949"/>
      <c r="C2" s="949"/>
      <c r="D2" s="949"/>
      <c r="E2" s="949"/>
      <c r="F2" s="949"/>
      <c r="G2" s="949"/>
      <c r="H2" s="949"/>
      <c r="I2" s="949"/>
      <c r="J2" s="949"/>
      <c r="K2" s="949"/>
      <c r="L2" s="949"/>
      <c r="M2" s="949"/>
      <c r="N2" s="949"/>
      <c r="O2" s="949"/>
      <c r="P2" s="949"/>
      <c r="Q2" s="949"/>
      <c r="R2" s="949"/>
    </row>
    <row r="3" spans="1:34" x14ac:dyDescent="0.25">
      <c r="A3" s="949" t="s">
        <v>133</v>
      </c>
      <c r="B3" s="949"/>
      <c r="C3" s="949"/>
      <c r="D3" s="949"/>
      <c r="E3" s="949"/>
      <c r="F3" s="949"/>
      <c r="G3" s="949"/>
      <c r="H3" s="949"/>
      <c r="I3" s="949"/>
      <c r="J3" s="949"/>
      <c r="K3" s="949"/>
      <c r="L3" s="949"/>
      <c r="M3" s="949"/>
      <c r="N3" s="949"/>
      <c r="O3" s="949"/>
      <c r="P3" s="949"/>
      <c r="Q3" s="949"/>
      <c r="R3" s="949"/>
    </row>
    <row r="5" spans="1:34" x14ac:dyDescent="0.25">
      <c r="A5" s="953" t="s">
        <v>406</v>
      </c>
      <c r="B5" s="954"/>
      <c r="C5" s="954"/>
      <c r="D5" s="954"/>
      <c r="E5" s="954"/>
      <c r="F5" s="954"/>
      <c r="G5" s="954"/>
      <c r="H5" s="954"/>
      <c r="I5" s="954"/>
      <c r="J5" s="954"/>
      <c r="K5" s="954"/>
      <c r="L5" s="954"/>
      <c r="M5" s="954"/>
      <c r="N5" s="954"/>
      <c r="O5" s="954"/>
      <c r="P5" s="954"/>
      <c r="Q5" s="954"/>
      <c r="R5" s="954"/>
      <c r="S5" s="954"/>
      <c r="T5" s="954"/>
      <c r="U5" s="954"/>
      <c r="V5" s="954"/>
      <c r="W5" s="954"/>
      <c r="X5" s="954"/>
      <c r="Y5" s="954"/>
      <c r="Z5" s="954"/>
      <c r="AA5" s="954"/>
      <c r="AB5" s="954"/>
      <c r="AC5" s="954"/>
      <c r="AD5" s="954"/>
      <c r="AE5" s="954"/>
      <c r="AF5" s="954"/>
      <c r="AG5" s="954"/>
      <c r="AH5" s="954"/>
    </row>
    <row r="6" spans="1:34" s="650" customFormat="1" ht="25.5" x14ac:dyDescent="0.2">
      <c r="A6" s="661" t="s">
        <v>8</v>
      </c>
      <c r="B6" s="659" t="s">
        <v>9</v>
      </c>
      <c r="C6" s="661" t="str">
        <f>'UBS Vila Dalva'!C6</f>
        <v>JAN</v>
      </c>
      <c r="D6" s="624" t="str">
        <f>'UBS Vila Dalva'!D6</f>
        <v>%</v>
      </c>
      <c r="E6" s="661" t="str">
        <f>'UBS Vila Dalva'!E6</f>
        <v>FEV</v>
      </c>
      <c r="F6" s="624" t="str">
        <f>'UBS Vila Dalva'!F6</f>
        <v>%</v>
      </c>
      <c r="G6" s="661" t="str">
        <f>'UBS Vila Dalva'!G6</f>
        <v>MAR</v>
      </c>
      <c r="H6" s="624" t="str">
        <f>'UBS Vila Dalva'!H6</f>
        <v>%</v>
      </c>
      <c r="I6" s="649" t="str">
        <f>'UBS Vila Dalva'!I6</f>
        <v>Trimestre</v>
      </c>
      <c r="J6" s="625" t="str">
        <f>'UBS Vila Dalva'!J6</f>
        <v>%</v>
      </c>
      <c r="K6" s="661" t="str">
        <f>'UBS Vila Dalva'!K6</f>
        <v>ABR</v>
      </c>
      <c r="L6" s="624" t="str">
        <f>'UBS Vila Dalva'!L6</f>
        <v>%</v>
      </c>
      <c r="M6" s="661" t="str">
        <f>'UBS Vila Dalva'!M6</f>
        <v>MAI</v>
      </c>
      <c r="N6" s="624" t="str">
        <f>'UBS Vila Dalva'!N6</f>
        <v>%</v>
      </c>
      <c r="O6" s="661" t="str">
        <f>'UBS Vila Dalva'!O6</f>
        <v>JUN</v>
      </c>
      <c r="P6" s="624" t="str">
        <f>'UBS Vila Dalva'!P6</f>
        <v>%</v>
      </c>
      <c r="Q6" s="649" t="str">
        <f>'UBS Vila Dalva'!Q6</f>
        <v>Trimestre</v>
      </c>
      <c r="R6" s="625" t="str">
        <f>'UBS Vila Dalva'!R6</f>
        <v>%</v>
      </c>
      <c r="S6" s="661" t="str">
        <f>'UBS Vila Dalva'!S6</f>
        <v>JUL</v>
      </c>
      <c r="T6" s="624" t="str">
        <f>'UBS Vila Dalva'!T6</f>
        <v>%</v>
      </c>
      <c r="U6" s="661" t="str">
        <f>'UBS Vila Dalva'!U6</f>
        <v>AGO</v>
      </c>
      <c r="V6" s="624" t="str">
        <f>'UBS Vila Dalva'!V6</f>
        <v>%</v>
      </c>
      <c r="W6" s="661" t="str">
        <f>'UBS Vila Dalva'!W6</f>
        <v>SET</v>
      </c>
      <c r="X6" s="624" t="str">
        <f>'UBS Vila Dalva'!X6</f>
        <v>%</v>
      </c>
      <c r="Y6" s="649" t="str">
        <f>'UBS Vila Dalva'!Y6</f>
        <v>Trimestre</v>
      </c>
      <c r="Z6" s="625" t="str">
        <f>'UBS Vila Dalva'!Z6</f>
        <v>%</v>
      </c>
      <c r="AA6" s="661" t="str">
        <f>'UBS Vila Dalva'!AA6</f>
        <v>OUT</v>
      </c>
      <c r="AB6" s="624" t="str">
        <f>'UBS Vila Dalva'!AB6</f>
        <v>%</v>
      </c>
      <c r="AC6" s="661" t="str">
        <f>'UBS Vila Dalva'!AC6</f>
        <v>NOV</v>
      </c>
      <c r="AD6" s="624" t="str">
        <f>'UBS Vila Dalva'!AD6</f>
        <v>%</v>
      </c>
      <c r="AE6" s="661" t="str">
        <f>'UBS Vila Dalva'!AE6</f>
        <v>DEZ</v>
      </c>
      <c r="AF6" s="624" t="str">
        <f>'UBS Vila Dalva'!AF6</f>
        <v>%</v>
      </c>
      <c r="AG6" s="649" t="str">
        <f>'UBS Vila Dalva'!AG6</f>
        <v>Trimestre</v>
      </c>
      <c r="AH6" s="625" t="str">
        <f>'UBS Vila Dalva'!AH6</f>
        <v>%</v>
      </c>
    </row>
    <row r="7" spans="1:34" x14ac:dyDescent="0.25">
      <c r="A7" s="394" t="s">
        <v>340</v>
      </c>
      <c r="B7" s="389">
        <v>1024</v>
      </c>
      <c r="C7" s="390">
        <v>901</v>
      </c>
      <c r="D7" s="724">
        <f>((C7/$B7))</f>
        <v>0.8798828125</v>
      </c>
      <c r="E7" s="390">
        <v>875</v>
      </c>
      <c r="F7" s="724">
        <f>((E7/$B7))</f>
        <v>0.8544921875</v>
      </c>
      <c r="G7" s="390">
        <v>808</v>
      </c>
      <c r="H7" s="724">
        <f>((G7/$B7))</f>
        <v>0.7890625</v>
      </c>
      <c r="I7" s="391">
        <f t="shared" ref="I7:I9" si="0">C7+E7+G7</f>
        <v>2584</v>
      </c>
      <c r="J7" s="734">
        <f>((I7/(3*$B7)))</f>
        <v>0.84114583333333337</v>
      </c>
      <c r="K7" s="390">
        <v>996</v>
      </c>
      <c r="L7" s="724">
        <f>((K7/$B7))</f>
        <v>0.97265625</v>
      </c>
      <c r="M7" s="390">
        <v>971</v>
      </c>
      <c r="N7" s="724">
        <f>((M7/$B7))</f>
        <v>0.9482421875</v>
      </c>
      <c r="O7" s="390">
        <v>1035</v>
      </c>
      <c r="P7" s="724">
        <f>((O7/$B7))</f>
        <v>1.0107421875</v>
      </c>
      <c r="Q7" s="391">
        <f>K7+M7+O7</f>
        <v>3002</v>
      </c>
      <c r="R7" s="734">
        <f>((Q7/(3*$B7)))</f>
        <v>0.97721354166666663</v>
      </c>
      <c r="S7" s="194">
        <v>0</v>
      </c>
      <c r="T7" s="724">
        <f>((S7/$B7))</f>
        <v>0</v>
      </c>
      <c r="U7" s="194">
        <v>0</v>
      </c>
      <c r="V7" s="724">
        <f>((U7/$B7))</f>
        <v>0</v>
      </c>
      <c r="W7" s="194">
        <v>0</v>
      </c>
      <c r="X7" s="724">
        <f>((W7/$B7))</f>
        <v>0</v>
      </c>
      <c r="Y7" s="195">
        <f t="shared" ref="Y7:Y9" si="1">S7+U7+W7</f>
        <v>0</v>
      </c>
      <c r="Z7" s="734">
        <f>((Y7/(3*$B7)))</f>
        <v>0</v>
      </c>
      <c r="AA7" s="194">
        <v>0</v>
      </c>
      <c r="AB7" s="724">
        <f>((AA7/$B7))</f>
        <v>0</v>
      </c>
      <c r="AC7" s="194">
        <v>0</v>
      </c>
      <c r="AD7" s="724">
        <f>((AC7/$B7))</f>
        <v>0</v>
      </c>
      <c r="AE7" s="194">
        <v>0</v>
      </c>
      <c r="AF7" s="724">
        <f>((AE7/$B7))</f>
        <v>0</v>
      </c>
      <c r="AG7" s="195">
        <f>AA7+AC7+AE7</f>
        <v>0</v>
      </c>
      <c r="AH7" s="734">
        <f>((AG7/(3*$B7)))</f>
        <v>0</v>
      </c>
    </row>
    <row r="8" spans="1:34" x14ac:dyDescent="0.25">
      <c r="A8" s="394" t="s">
        <v>341</v>
      </c>
      <c r="B8" s="389">
        <v>512</v>
      </c>
      <c r="C8" s="390">
        <v>545</v>
      </c>
      <c r="D8" s="724">
        <f t="shared" ref="D8:F10" si="2">((C8/$B8))</f>
        <v>1.064453125</v>
      </c>
      <c r="E8" s="390">
        <v>436</v>
      </c>
      <c r="F8" s="724">
        <f t="shared" si="2"/>
        <v>0.8515625</v>
      </c>
      <c r="G8" s="390">
        <v>436</v>
      </c>
      <c r="H8" s="724">
        <f t="shared" ref="H8" si="3">((G8/$B8))</f>
        <v>0.8515625</v>
      </c>
      <c r="I8" s="391">
        <f t="shared" si="0"/>
        <v>1417</v>
      </c>
      <c r="J8" s="734">
        <f t="shared" ref="J8:J10" si="4">((I8/(3*$B8)))</f>
        <v>0.92252604166666663</v>
      </c>
      <c r="K8" s="390">
        <v>378</v>
      </c>
      <c r="L8" s="724">
        <f t="shared" ref="L8" si="5">((K8/$B8))</f>
        <v>0.73828125</v>
      </c>
      <c r="M8" s="390">
        <v>338</v>
      </c>
      <c r="N8" s="724">
        <f t="shared" ref="N8" si="6">((M8/$B8))</f>
        <v>0.66015625</v>
      </c>
      <c r="O8" s="390">
        <v>403</v>
      </c>
      <c r="P8" s="724">
        <f t="shared" ref="P8" si="7">((O8/$B8))</f>
        <v>0.787109375</v>
      </c>
      <c r="Q8" s="391">
        <f t="shared" ref="Q8:Q9" si="8">K8+M8+O8</f>
        <v>1119</v>
      </c>
      <c r="R8" s="734">
        <f t="shared" ref="R8:R10" si="9">((Q8/(3*$B8)))</f>
        <v>0.728515625</v>
      </c>
      <c r="S8" s="194">
        <v>0</v>
      </c>
      <c r="T8" s="724">
        <f t="shared" ref="T8" si="10">((S8/$B8))</f>
        <v>0</v>
      </c>
      <c r="U8" s="194">
        <v>0</v>
      </c>
      <c r="V8" s="724">
        <f t="shared" ref="V8" si="11">((U8/$B8))</f>
        <v>0</v>
      </c>
      <c r="W8" s="194">
        <v>0</v>
      </c>
      <c r="X8" s="724">
        <f t="shared" ref="X8" si="12">((W8/$B8))</f>
        <v>0</v>
      </c>
      <c r="Y8" s="195">
        <f t="shared" si="1"/>
        <v>0</v>
      </c>
      <c r="Z8" s="734">
        <f t="shared" ref="Z8:Z10" si="13">((Y8/(3*$B8)))</f>
        <v>0</v>
      </c>
      <c r="AA8" s="194">
        <v>0</v>
      </c>
      <c r="AB8" s="724">
        <f t="shared" ref="AB8" si="14">((AA8/$B8))</f>
        <v>0</v>
      </c>
      <c r="AC8" s="194">
        <v>0</v>
      </c>
      <c r="AD8" s="724">
        <f t="shared" ref="AD8" si="15">((AC8/$B8))</f>
        <v>0</v>
      </c>
      <c r="AE8" s="194">
        <v>0</v>
      </c>
      <c r="AF8" s="724">
        <f t="shared" ref="AF8" si="16">((AE8/$B8))</f>
        <v>0</v>
      </c>
      <c r="AG8" s="195">
        <f t="shared" ref="AG8:AG9" si="17">AA8+AC8+AE8</f>
        <v>0</v>
      </c>
      <c r="AH8" s="734">
        <f t="shared" ref="AH8:AH10" si="18">((AG8/(3*$B8)))</f>
        <v>0</v>
      </c>
    </row>
    <row r="9" spans="1:34" ht="16.5" thickBot="1" x14ac:dyDescent="0.3">
      <c r="A9" s="705" t="s">
        <v>342</v>
      </c>
      <c r="B9" s="463">
        <v>256</v>
      </c>
      <c r="C9" s="438">
        <v>54</v>
      </c>
      <c r="D9" s="779">
        <f t="shared" si="2"/>
        <v>0.2109375</v>
      </c>
      <c r="E9" s="438">
        <v>203</v>
      </c>
      <c r="F9" s="779">
        <f t="shared" si="2"/>
        <v>0.79296875</v>
      </c>
      <c r="G9" s="438">
        <v>209</v>
      </c>
      <c r="H9" s="779">
        <f t="shared" ref="H9" si="19">((G9/$B9))</f>
        <v>0.81640625</v>
      </c>
      <c r="I9" s="441">
        <f t="shared" si="0"/>
        <v>466</v>
      </c>
      <c r="J9" s="780">
        <f t="shared" si="4"/>
        <v>0.60677083333333337</v>
      </c>
      <c r="K9" s="438">
        <v>243</v>
      </c>
      <c r="L9" s="779">
        <f t="shared" ref="L9" si="20">((K9/$B9))</f>
        <v>0.94921875</v>
      </c>
      <c r="M9" s="438">
        <v>192</v>
      </c>
      <c r="N9" s="779">
        <f t="shared" ref="N9" si="21">((M9/$B9))</f>
        <v>0.75</v>
      </c>
      <c r="O9" s="438">
        <v>186</v>
      </c>
      <c r="P9" s="779">
        <f t="shared" ref="P9" si="22">((O9/$B9))</f>
        <v>0.7265625</v>
      </c>
      <c r="Q9" s="441">
        <f t="shared" si="8"/>
        <v>621</v>
      </c>
      <c r="R9" s="780">
        <f t="shared" si="9"/>
        <v>0.80859375</v>
      </c>
      <c r="S9" s="860">
        <v>0</v>
      </c>
      <c r="T9" s="779">
        <f t="shared" ref="T9" si="23">((S9/$B9))</f>
        <v>0</v>
      </c>
      <c r="U9" s="860">
        <v>0</v>
      </c>
      <c r="V9" s="779">
        <f t="shared" ref="V9" si="24">((U9/$B9))</f>
        <v>0</v>
      </c>
      <c r="W9" s="860">
        <v>0</v>
      </c>
      <c r="X9" s="779">
        <f t="shared" ref="X9" si="25">((W9/$B9))</f>
        <v>0</v>
      </c>
      <c r="Y9" s="380">
        <f t="shared" si="1"/>
        <v>0</v>
      </c>
      <c r="Z9" s="780">
        <f t="shared" si="13"/>
        <v>0</v>
      </c>
      <c r="AA9" s="860">
        <v>0</v>
      </c>
      <c r="AB9" s="779">
        <f t="shared" ref="AB9" si="26">((AA9/$B9))</f>
        <v>0</v>
      </c>
      <c r="AC9" s="860">
        <v>0</v>
      </c>
      <c r="AD9" s="779">
        <f t="shared" ref="AD9" si="27">((AC9/$B9))</f>
        <v>0</v>
      </c>
      <c r="AE9" s="860">
        <v>0</v>
      </c>
      <c r="AF9" s="779">
        <f t="shared" ref="AF9" si="28">((AE9/$B9))</f>
        <v>0</v>
      </c>
      <c r="AG9" s="380">
        <f t="shared" si="17"/>
        <v>0</v>
      </c>
      <c r="AH9" s="780">
        <f t="shared" si="18"/>
        <v>0</v>
      </c>
    </row>
    <row r="10" spans="1:34" ht="16.5" thickBot="1" x14ac:dyDescent="0.3">
      <c r="A10" s="865" t="s">
        <v>2</v>
      </c>
      <c r="B10" s="866">
        <f>SUM(B7:B9)</f>
        <v>1792</v>
      </c>
      <c r="C10" s="450">
        <f>SUM(C7:C9)</f>
        <v>1500</v>
      </c>
      <c r="D10" s="755">
        <f t="shared" si="2"/>
        <v>0.8370535714285714</v>
      </c>
      <c r="E10" s="450">
        <f>SUM(E7:E9)</f>
        <v>1514</v>
      </c>
      <c r="F10" s="755">
        <f t="shared" si="2"/>
        <v>0.8448660714285714</v>
      </c>
      <c r="G10" s="450">
        <f>SUM(G7:G9)</f>
        <v>1453</v>
      </c>
      <c r="H10" s="755">
        <f t="shared" ref="H10" si="29">((G10/$B10))</f>
        <v>0.8108258928571429</v>
      </c>
      <c r="I10" s="867">
        <f>C10+E10+G10</f>
        <v>4467</v>
      </c>
      <c r="J10" s="758">
        <f t="shared" si="4"/>
        <v>0.8309151785714286</v>
      </c>
      <c r="K10" s="450">
        <f>SUM(K7:K9)</f>
        <v>1617</v>
      </c>
      <c r="L10" s="755">
        <f t="shared" ref="L10" si="30">((K10/$B10))</f>
        <v>0.90234375</v>
      </c>
      <c r="M10" s="450">
        <f>SUM(M7:M9)</f>
        <v>1501</v>
      </c>
      <c r="N10" s="755">
        <f t="shared" ref="N10" si="31">((M10/$B10))</f>
        <v>0.8376116071428571</v>
      </c>
      <c r="O10" s="450">
        <f>SUM(O7:O9)</f>
        <v>1624</v>
      </c>
      <c r="P10" s="755">
        <f t="shared" ref="P10" si="32">((O10/$B10))</f>
        <v>0.90625</v>
      </c>
      <c r="Q10" s="867">
        <f>K10+M10+O10</f>
        <v>4742</v>
      </c>
      <c r="R10" s="758">
        <f t="shared" si="9"/>
        <v>0.88206845238095233</v>
      </c>
      <c r="S10" s="231">
        <f>SUM(S7:S9)</f>
        <v>0</v>
      </c>
      <c r="T10" s="755">
        <f t="shared" ref="T10" si="33">((S10/$B10))</f>
        <v>0</v>
      </c>
      <c r="U10" s="231">
        <f>SUM(U7:U9)</f>
        <v>0</v>
      </c>
      <c r="V10" s="755">
        <f t="shared" ref="V10" si="34">((U10/$B10))</f>
        <v>0</v>
      </c>
      <c r="W10" s="231">
        <f>SUM(W7:W9)</f>
        <v>0</v>
      </c>
      <c r="X10" s="755">
        <f t="shared" ref="X10" si="35">((W10/$B10))</f>
        <v>0</v>
      </c>
      <c r="Y10" s="868">
        <f>S10+U10+W10</f>
        <v>0</v>
      </c>
      <c r="Z10" s="758">
        <f t="shared" si="13"/>
        <v>0</v>
      </c>
      <c r="AA10" s="231">
        <f>SUM(AA7:AA9)</f>
        <v>0</v>
      </c>
      <c r="AB10" s="755">
        <f t="shared" ref="AB10" si="36">((AA10/$B10))</f>
        <v>0</v>
      </c>
      <c r="AC10" s="231">
        <f>SUM(AC7:AC9)</f>
        <v>0</v>
      </c>
      <c r="AD10" s="755">
        <f t="shared" ref="AD10" si="37">((AC10/$B10))</f>
        <v>0</v>
      </c>
      <c r="AE10" s="231">
        <f>SUM(AE7:AE9)</f>
        <v>0</v>
      </c>
      <c r="AF10" s="755">
        <f t="shared" ref="AF10" si="38">((AE10/$B10))</f>
        <v>0</v>
      </c>
      <c r="AG10" s="868">
        <f>AA10+AC10+AE10</f>
        <v>0</v>
      </c>
      <c r="AH10" s="758">
        <f t="shared" si="18"/>
        <v>0</v>
      </c>
    </row>
    <row r="13" spans="1:34" hidden="1" x14ac:dyDescent="0.25">
      <c r="A13" s="950" t="s">
        <v>339</v>
      </c>
      <c r="B13" s="951"/>
      <c r="C13" s="951"/>
      <c r="D13" s="951"/>
      <c r="E13" s="951"/>
      <c r="F13" s="951"/>
      <c r="G13" s="951"/>
      <c r="H13" s="951"/>
      <c r="I13" s="951"/>
      <c r="J13" s="951"/>
      <c r="K13" s="951"/>
      <c r="L13" s="951"/>
      <c r="M13" s="951"/>
      <c r="N13" s="951"/>
      <c r="O13" s="951"/>
      <c r="P13" s="951"/>
      <c r="Q13" s="951"/>
      <c r="R13" s="951"/>
      <c r="S13" s="951"/>
      <c r="T13" s="951"/>
      <c r="U13" s="951"/>
      <c r="V13" s="951"/>
      <c r="W13" s="951"/>
      <c r="X13" s="951"/>
      <c r="Y13" s="951"/>
      <c r="Z13" s="951"/>
      <c r="AA13" s="951"/>
      <c r="AB13" s="951"/>
      <c r="AC13" s="951"/>
      <c r="AD13" s="951"/>
      <c r="AE13" s="951"/>
      <c r="AF13" s="951"/>
      <c r="AG13" s="951"/>
      <c r="AH13" s="951"/>
    </row>
    <row r="14" spans="1:34" ht="31.5" hidden="1" x14ac:dyDescent="0.25">
      <c r="A14" s="715" t="s">
        <v>8</v>
      </c>
      <c r="B14" s="387" t="s">
        <v>9</v>
      </c>
      <c r="C14" s="386" t="str">
        <f t="shared" ref="C14:AH14" si="39">C6</f>
        <v>JAN</v>
      </c>
      <c r="D14" s="622" t="str">
        <f t="shared" si="39"/>
        <v>%</v>
      </c>
      <c r="E14" s="386" t="str">
        <f t="shared" si="39"/>
        <v>FEV</v>
      </c>
      <c r="F14" s="622" t="str">
        <f t="shared" si="39"/>
        <v>%</v>
      </c>
      <c r="G14" s="386" t="str">
        <f t="shared" si="39"/>
        <v>MAR</v>
      </c>
      <c r="H14" s="622" t="str">
        <f t="shared" si="39"/>
        <v>%</v>
      </c>
      <c r="I14" s="388" t="str">
        <f t="shared" si="39"/>
        <v>Trimestre</v>
      </c>
      <c r="J14" s="623" t="str">
        <f t="shared" si="39"/>
        <v>%</v>
      </c>
      <c r="K14" s="386" t="str">
        <f t="shared" si="39"/>
        <v>ABR</v>
      </c>
      <c r="L14" s="622" t="str">
        <f t="shared" si="39"/>
        <v>%</v>
      </c>
      <c r="M14" s="386" t="str">
        <f t="shared" si="39"/>
        <v>MAI</v>
      </c>
      <c r="N14" s="622" t="str">
        <f t="shared" si="39"/>
        <v>%</v>
      </c>
      <c r="O14" s="386" t="str">
        <f t="shared" si="39"/>
        <v>JUN</v>
      </c>
      <c r="P14" s="622" t="str">
        <f t="shared" si="39"/>
        <v>%</v>
      </c>
      <c r="Q14" s="388" t="str">
        <f t="shared" si="39"/>
        <v>Trimestre</v>
      </c>
      <c r="R14" s="623" t="str">
        <f t="shared" si="39"/>
        <v>%</v>
      </c>
      <c r="S14" s="268" t="str">
        <f t="shared" si="39"/>
        <v>JUL</v>
      </c>
      <c r="T14" s="622" t="str">
        <f t="shared" si="39"/>
        <v>%</v>
      </c>
      <c r="U14" s="268" t="str">
        <f t="shared" si="39"/>
        <v>AGO</v>
      </c>
      <c r="V14" s="622" t="str">
        <f t="shared" si="39"/>
        <v>%</v>
      </c>
      <c r="W14" s="268" t="str">
        <f t="shared" si="39"/>
        <v>SET</v>
      </c>
      <c r="X14" s="622" t="str">
        <f t="shared" si="39"/>
        <v>%</v>
      </c>
      <c r="Y14" s="270" t="str">
        <f t="shared" si="39"/>
        <v>Trimestre</v>
      </c>
      <c r="Z14" s="623" t="str">
        <f t="shared" si="39"/>
        <v>%</v>
      </c>
      <c r="AA14" s="268" t="str">
        <f t="shared" si="39"/>
        <v>OUT</v>
      </c>
      <c r="AB14" s="622" t="str">
        <f t="shared" si="39"/>
        <v>%</v>
      </c>
      <c r="AC14" s="268" t="str">
        <f t="shared" si="39"/>
        <v>NOV</v>
      </c>
      <c r="AD14" s="622" t="str">
        <f t="shared" si="39"/>
        <v>%</v>
      </c>
      <c r="AE14" s="268" t="str">
        <f t="shared" si="39"/>
        <v>DEZ</v>
      </c>
      <c r="AF14" s="622" t="str">
        <f t="shared" si="39"/>
        <v>%</v>
      </c>
      <c r="AG14" s="270" t="str">
        <f t="shared" si="39"/>
        <v>Trimestre</v>
      </c>
      <c r="AH14" s="623" t="str">
        <f t="shared" si="39"/>
        <v>%</v>
      </c>
    </row>
    <row r="15" spans="1:34" hidden="1" x14ac:dyDescent="0.25">
      <c r="A15" s="394" t="s">
        <v>340</v>
      </c>
      <c r="B15" s="389">
        <v>4</v>
      </c>
      <c r="C15" s="390">
        <v>4</v>
      </c>
      <c r="D15" s="724">
        <f>((C15/$B15))-1</f>
        <v>0</v>
      </c>
      <c r="E15" s="390">
        <v>4</v>
      </c>
      <c r="F15" s="724">
        <f>((E15/$B15))-1</f>
        <v>0</v>
      </c>
      <c r="G15" s="390">
        <v>0</v>
      </c>
      <c r="H15" s="724">
        <f>((G15/$B15))-1</f>
        <v>-1</v>
      </c>
      <c r="I15" s="391">
        <f t="shared" ref="I15:I22" si="40">C15+E15+G15</f>
        <v>8</v>
      </c>
      <c r="J15" s="734">
        <f>((I15/(3*$B15)))-1</f>
        <v>-0.33333333333333337</v>
      </c>
      <c r="K15" s="390">
        <v>0</v>
      </c>
      <c r="L15" s="724">
        <f t="shared" ref="L15:L22" si="41">((K15/$B15))-1</f>
        <v>-1</v>
      </c>
      <c r="M15" s="390">
        <v>0</v>
      </c>
      <c r="N15" s="724">
        <f>((M15/$B15))-1</f>
        <v>-1</v>
      </c>
      <c r="O15" s="390">
        <v>0</v>
      </c>
      <c r="P15" s="724">
        <f>((O15/$B15))-1</f>
        <v>-1</v>
      </c>
      <c r="Q15" s="391">
        <f>K15+M15+O15</f>
        <v>0</v>
      </c>
      <c r="R15" s="734">
        <f>((Q15/(3*$B15)))-1</f>
        <v>-1</v>
      </c>
      <c r="S15" s="390">
        <v>0</v>
      </c>
      <c r="T15" s="724">
        <f>((S15/$B15))-1</f>
        <v>-1</v>
      </c>
      <c r="U15" s="390">
        <v>0</v>
      </c>
      <c r="V15" s="724">
        <f>((U15/$B15))-1</f>
        <v>-1</v>
      </c>
      <c r="W15" s="390">
        <v>0</v>
      </c>
      <c r="X15" s="724">
        <f>((W15/$B15))-1</f>
        <v>-1</v>
      </c>
      <c r="Y15" s="195">
        <f t="shared" ref="Y15:Y22" si="42">S15+U15+W15</f>
        <v>0</v>
      </c>
      <c r="Z15" s="734">
        <f>((Y15/(3*$B15)))-1</f>
        <v>-1</v>
      </c>
      <c r="AA15" s="390">
        <v>0</v>
      </c>
      <c r="AB15" s="724">
        <f t="shared" ref="AB15:AB22" si="43">((AA15/$B15))-1</f>
        <v>-1</v>
      </c>
      <c r="AC15" s="390">
        <v>0</v>
      </c>
      <c r="AD15" s="724">
        <f>((AC15/$B15))-1</f>
        <v>-1</v>
      </c>
      <c r="AE15" s="390">
        <v>0</v>
      </c>
      <c r="AF15" s="724">
        <f>((AE15/$B15))-1</f>
        <v>-1</v>
      </c>
      <c r="AG15" s="195">
        <f>AA15+AC15+AE15</f>
        <v>0</v>
      </c>
      <c r="AH15" s="734">
        <f>((AG15/(3*$B15)))-1</f>
        <v>-1</v>
      </c>
    </row>
    <row r="16" spans="1:34" hidden="1" x14ac:dyDescent="0.25">
      <c r="A16" s="394" t="s">
        <v>341</v>
      </c>
      <c r="B16" s="389">
        <v>2</v>
      </c>
      <c r="C16" s="390">
        <v>2</v>
      </c>
      <c r="D16" s="724">
        <f t="shared" ref="D16:D22" si="44">((C16/$B16))-1</f>
        <v>0</v>
      </c>
      <c r="E16" s="390">
        <v>2</v>
      </c>
      <c r="F16" s="724">
        <f t="shared" ref="F16:F21" si="45">((E16/$B16))-1</f>
        <v>0</v>
      </c>
      <c r="G16" s="390">
        <v>0</v>
      </c>
      <c r="H16" s="724">
        <f t="shared" ref="H16:H22" si="46">((G16/$B16))-1</f>
        <v>-1</v>
      </c>
      <c r="I16" s="391">
        <f t="shared" si="40"/>
        <v>4</v>
      </c>
      <c r="J16" s="734">
        <f t="shared" ref="J16:J22" si="47">((I16/(3*$B16)))-1</f>
        <v>-0.33333333333333337</v>
      </c>
      <c r="K16" s="390">
        <v>0</v>
      </c>
      <c r="L16" s="724">
        <f t="shared" si="41"/>
        <v>-1</v>
      </c>
      <c r="M16" s="390">
        <v>0</v>
      </c>
      <c r="N16" s="724">
        <f t="shared" ref="N16:N21" si="48">((M16/$B16))-1</f>
        <v>-1</v>
      </c>
      <c r="O16" s="390">
        <v>0</v>
      </c>
      <c r="P16" s="724">
        <f>((O16/$B16))-1</f>
        <v>-1</v>
      </c>
      <c r="Q16" s="391">
        <f t="shared" ref="Q16:Q22" si="49">K16+M16+O16</f>
        <v>0</v>
      </c>
      <c r="R16" s="734">
        <f t="shared" ref="R16:R22" si="50">((Q16/(3*$B16)))-1</f>
        <v>-1</v>
      </c>
      <c r="S16" s="390">
        <v>0</v>
      </c>
      <c r="T16" s="724">
        <f t="shared" ref="T16:T22" si="51">((S16/$B16))-1</f>
        <v>-1</v>
      </c>
      <c r="U16" s="390">
        <v>0</v>
      </c>
      <c r="V16" s="724">
        <f t="shared" ref="V16:V21" si="52">((U16/$B16))-1</f>
        <v>-1</v>
      </c>
      <c r="W16" s="390">
        <v>0</v>
      </c>
      <c r="X16" s="724">
        <f t="shared" ref="X16:X22" si="53">((W16/$B16))-1</f>
        <v>-1</v>
      </c>
      <c r="Y16" s="195">
        <f t="shared" si="42"/>
        <v>0</v>
      </c>
      <c r="Z16" s="734">
        <f t="shared" ref="Z16:Z22" si="54">((Y16/(3*$B16)))-1</f>
        <v>-1</v>
      </c>
      <c r="AA16" s="390">
        <v>0</v>
      </c>
      <c r="AB16" s="724">
        <f t="shared" si="43"/>
        <v>-1</v>
      </c>
      <c r="AC16" s="390">
        <v>0</v>
      </c>
      <c r="AD16" s="724">
        <f t="shared" ref="AD16:AD21" si="55">((AC16/$B16))-1</f>
        <v>-1</v>
      </c>
      <c r="AE16" s="390">
        <v>0</v>
      </c>
      <c r="AF16" s="724">
        <f>((AE16/$B16))-1</f>
        <v>-1</v>
      </c>
      <c r="AG16" s="195">
        <f t="shared" ref="AG16:AG22" si="56">AA16+AC16+AE16</f>
        <v>0</v>
      </c>
      <c r="AH16" s="734">
        <f t="shared" ref="AH16:AH22" si="57">((AG16/(3*$B16)))-1</f>
        <v>-1</v>
      </c>
    </row>
    <row r="17" spans="1:34" hidden="1" x14ac:dyDescent="0.25">
      <c r="A17" s="394" t="s">
        <v>342</v>
      </c>
      <c r="B17" s="389">
        <v>1</v>
      </c>
      <c r="C17" s="390">
        <v>1</v>
      </c>
      <c r="D17" s="724">
        <f t="shared" si="44"/>
        <v>0</v>
      </c>
      <c r="E17" s="390">
        <v>1</v>
      </c>
      <c r="F17" s="724">
        <f t="shared" si="45"/>
        <v>0</v>
      </c>
      <c r="G17" s="390">
        <v>0</v>
      </c>
      <c r="H17" s="724">
        <f t="shared" si="46"/>
        <v>-1</v>
      </c>
      <c r="I17" s="391">
        <f t="shared" si="40"/>
        <v>2</v>
      </c>
      <c r="J17" s="734">
        <f t="shared" si="47"/>
        <v>-0.33333333333333337</v>
      </c>
      <c r="K17" s="390">
        <v>0</v>
      </c>
      <c r="L17" s="724">
        <f t="shared" si="41"/>
        <v>-1</v>
      </c>
      <c r="M17" s="390">
        <v>0</v>
      </c>
      <c r="N17" s="724">
        <f t="shared" si="48"/>
        <v>-1</v>
      </c>
      <c r="O17" s="390">
        <v>0</v>
      </c>
      <c r="P17" s="724">
        <f t="shared" ref="P17:P22" si="58">((O17/$B17))-1</f>
        <v>-1</v>
      </c>
      <c r="Q17" s="391">
        <f t="shared" si="49"/>
        <v>0</v>
      </c>
      <c r="R17" s="734">
        <f t="shared" si="50"/>
        <v>-1</v>
      </c>
      <c r="S17" s="390">
        <v>0</v>
      </c>
      <c r="T17" s="724">
        <f t="shared" si="51"/>
        <v>-1</v>
      </c>
      <c r="U17" s="390">
        <v>0</v>
      </c>
      <c r="V17" s="724">
        <f t="shared" si="52"/>
        <v>-1</v>
      </c>
      <c r="W17" s="390">
        <v>0</v>
      </c>
      <c r="X17" s="724">
        <f t="shared" si="53"/>
        <v>-1</v>
      </c>
      <c r="Y17" s="195">
        <f t="shared" si="42"/>
        <v>0</v>
      </c>
      <c r="Z17" s="734">
        <f t="shared" si="54"/>
        <v>-1</v>
      </c>
      <c r="AA17" s="390">
        <v>0</v>
      </c>
      <c r="AB17" s="724">
        <f t="shared" si="43"/>
        <v>-1</v>
      </c>
      <c r="AC17" s="390">
        <v>0</v>
      </c>
      <c r="AD17" s="724">
        <f t="shared" si="55"/>
        <v>-1</v>
      </c>
      <c r="AE17" s="390">
        <v>0</v>
      </c>
      <c r="AF17" s="724">
        <f t="shared" ref="AF17:AF22" si="59">((AE17/$B17))-1</f>
        <v>-1</v>
      </c>
      <c r="AG17" s="195">
        <f t="shared" si="56"/>
        <v>0</v>
      </c>
      <c r="AH17" s="734">
        <f t="shared" si="57"/>
        <v>-1</v>
      </c>
    </row>
    <row r="18" spans="1:34" hidden="1" x14ac:dyDescent="0.25">
      <c r="A18" s="394" t="s">
        <v>337</v>
      </c>
      <c r="B18" s="389">
        <v>1</v>
      </c>
      <c r="C18" s="390">
        <v>1</v>
      </c>
      <c r="D18" s="724">
        <f t="shared" si="44"/>
        <v>0</v>
      </c>
      <c r="E18" s="390">
        <v>1</v>
      </c>
      <c r="F18" s="724">
        <f t="shared" si="45"/>
        <v>0</v>
      </c>
      <c r="G18" s="390">
        <v>0</v>
      </c>
      <c r="H18" s="724">
        <f t="shared" si="46"/>
        <v>-1</v>
      </c>
      <c r="I18" s="391">
        <f t="shared" si="40"/>
        <v>2</v>
      </c>
      <c r="J18" s="734">
        <f t="shared" si="47"/>
        <v>-0.33333333333333337</v>
      </c>
      <c r="K18" s="390">
        <v>0</v>
      </c>
      <c r="L18" s="724">
        <f t="shared" si="41"/>
        <v>-1</v>
      </c>
      <c r="M18" s="390">
        <v>0</v>
      </c>
      <c r="N18" s="724">
        <f t="shared" si="48"/>
        <v>-1</v>
      </c>
      <c r="O18" s="390">
        <v>0</v>
      </c>
      <c r="P18" s="724">
        <f t="shared" si="58"/>
        <v>-1</v>
      </c>
      <c r="Q18" s="391">
        <v>0</v>
      </c>
      <c r="R18" s="734">
        <f t="shared" si="50"/>
        <v>-1</v>
      </c>
      <c r="S18" s="390">
        <v>0</v>
      </c>
      <c r="T18" s="724">
        <f t="shared" si="51"/>
        <v>-1</v>
      </c>
      <c r="U18" s="390">
        <v>0</v>
      </c>
      <c r="V18" s="724">
        <f t="shared" si="52"/>
        <v>-1</v>
      </c>
      <c r="W18" s="390">
        <v>0</v>
      </c>
      <c r="X18" s="724">
        <f t="shared" si="53"/>
        <v>-1</v>
      </c>
      <c r="Y18" s="195">
        <f t="shared" si="42"/>
        <v>0</v>
      </c>
      <c r="Z18" s="734">
        <f t="shared" si="54"/>
        <v>-1</v>
      </c>
      <c r="AA18" s="390">
        <v>0</v>
      </c>
      <c r="AB18" s="724">
        <f t="shared" si="43"/>
        <v>-1</v>
      </c>
      <c r="AC18" s="390">
        <v>0</v>
      </c>
      <c r="AD18" s="724">
        <f t="shared" si="55"/>
        <v>-1</v>
      </c>
      <c r="AE18" s="390">
        <v>0</v>
      </c>
      <c r="AF18" s="724">
        <f t="shared" si="59"/>
        <v>-1</v>
      </c>
      <c r="AG18" s="195">
        <f t="shared" si="56"/>
        <v>0</v>
      </c>
      <c r="AH18" s="734">
        <f t="shared" si="57"/>
        <v>-1</v>
      </c>
    </row>
    <row r="19" spans="1:34" hidden="1" x14ac:dyDescent="0.25">
      <c r="A19" s="394" t="s">
        <v>145</v>
      </c>
      <c r="B19" s="389">
        <v>1</v>
      </c>
      <c r="C19" s="390">
        <v>1</v>
      </c>
      <c r="D19" s="724">
        <f t="shared" si="44"/>
        <v>0</v>
      </c>
      <c r="E19" s="390">
        <v>1</v>
      </c>
      <c r="F19" s="724">
        <f t="shared" si="45"/>
        <v>0</v>
      </c>
      <c r="G19" s="390">
        <v>0</v>
      </c>
      <c r="H19" s="724">
        <f t="shared" si="46"/>
        <v>-1</v>
      </c>
      <c r="I19" s="391">
        <f t="shared" si="40"/>
        <v>2</v>
      </c>
      <c r="J19" s="734">
        <f t="shared" si="47"/>
        <v>-0.33333333333333337</v>
      </c>
      <c r="K19" s="390">
        <v>0</v>
      </c>
      <c r="L19" s="724">
        <f t="shared" si="41"/>
        <v>-1</v>
      </c>
      <c r="M19" s="390">
        <v>0</v>
      </c>
      <c r="N19" s="724">
        <f t="shared" si="48"/>
        <v>-1</v>
      </c>
      <c r="O19" s="390">
        <v>0</v>
      </c>
      <c r="P19" s="724">
        <f t="shared" si="58"/>
        <v>-1</v>
      </c>
      <c r="Q19" s="391">
        <v>0</v>
      </c>
      <c r="R19" s="734">
        <f t="shared" si="50"/>
        <v>-1</v>
      </c>
      <c r="S19" s="390">
        <v>0</v>
      </c>
      <c r="T19" s="724">
        <f t="shared" si="51"/>
        <v>-1</v>
      </c>
      <c r="U19" s="390">
        <v>0</v>
      </c>
      <c r="V19" s="724">
        <f t="shared" si="52"/>
        <v>-1</v>
      </c>
      <c r="W19" s="390">
        <v>0</v>
      </c>
      <c r="X19" s="724">
        <f t="shared" si="53"/>
        <v>-1</v>
      </c>
      <c r="Y19" s="195">
        <f t="shared" si="42"/>
        <v>0</v>
      </c>
      <c r="Z19" s="734">
        <f t="shared" si="54"/>
        <v>-1</v>
      </c>
      <c r="AA19" s="390">
        <v>0</v>
      </c>
      <c r="AB19" s="724">
        <f t="shared" si="43"/>
        <v>-1</v>
      </c>
      <c r="AC19" s="390">
        <v>0</v>
      </c>
      <c r="AD19" s="724">
        <f t="shared" si="55"/>
        <v>-1</v>
      </c>
      <c r="AE19" s="390">
        <v>0</v>
      </c>
      <c r="AF19" s="724">
        <f t="shared" si="59"/>
        <v>-1</v>
      </c>
      <c r="AG19" s="195">
        <f t="shared" si="56"/>
        <v>0</v>
      </c>
      <c r="AH19" s="734">
        <f t="shared" si="57"/>
        <v>-1</v>
      </c>
    </row>
    <row r="20" spans="1:34" hidden="1" x14ac:dyDescent="0.25">
      <c r="A20" s="394" t="s">
        <v>343</v>
      </c>
      <c r="B20" s="389">
        <v>3</v>
      </c>
      <c r="C20" s="390">
        <v>3</v>
      </c>
      <c r="D20" s="724">
        <f t="shared" si="44"/>
        <v>0</v>
      </c>
      <c r="E20" s="390">
        <v>3</v>
      </c>
      <c r="F20" s="724">
        <f t="shared" si="45"/>
        <v>0</v>
      </c>
      <c r="G20" s="390">
        <v>0</v>
      </c>
      <c r="H20" s="724">
        <f t="shared" si="46"/>
        <v>-1</v>
      </c>
      <c r="I20" s="391">
        <f t="shared" si="40"/>
        <v>6</v>
      </c>
      <c r="J20" s="734">
        <f t="shared" si="47"/>
        <v>-0.33333333333333337</v>
      </c>
      <c r="K20" s="390">
        <v>0</v>
      </c>
      <c r="L20" s="724">
        <f t="shared" si="41"/>
        <v>-1</v>
      </c>
      <c r="M20" s="390">
        <v>0</v>
      </c>
      <c r="N20" s="724">
        <f t="shared" si="48"/>
        <v>-1</v>
      </c>
      <c r="O20" s="390">
        <v>0</v>
      </c>
      <c r="P20" s="724">
        <f t="shared" si="58"/>
        <v>-1</v>
      </c>
      <c r="Q20" s="391">
        <v>0</v>
      </c>
      <c r="R20" s="734">
        <f t="shared" si="50"/>
        <v>-1</v>
      </c>
      <c r="S20" s="390">
        <v>0</v>
      </c>
      <c r="T20" s="724">
        <f t="shared" si="51"/>
        <v>-1</v>
      </c>
      <c r="U20" s="390">
        <v>0</v>
      </c>
      <c r="V20" s="724">
        <f t="shared" si="52"/>
        <v>-1</v>
      </c>
      <c r="W20" s="390">
        <v>0</v>
      </c>
      <c r="X20" s="724">
        <f t="shared" si="53"/>
        <v>-1</v>
      </c>
      <c r="Y20" s="195">
        <f t="shared" si="42"/>
        <v>0</v>
      </c>
      <c r="Z20" s="734">
        <f t="shared" si="54"/>
        <v>-1</v>
      </c>
      <c r="AA20" s="390">
        <v>0</v>
      </c>
      <c r="AB20" s="724">
        <f t="shared" si="43"/>
        <v>-1</v>
      </c>
      <c r="AC20" s="390">
        <v>0</v>
      </c>
      <c r="AD20" s="724">
        <f t="shared" si="55"/>
        <v>-1</v>
      </c>
      <c r="AE20" s="390">
        <v>0</v>
      </c>
      <c r="AF20" s="724">
        <f t="shared" si="59"/>
        <v>-1</v>
      </c>
      <c r="AG20" s="195">
        <f t="shared" si="56"/>
        <v>0</v>
      </c>
      <c r="AH20" s="734">
        <f t="shared" si="57"/>
        <v>-1</v>
      </c>
    </row>
    <row r="21" spans="1:34" hidden="1" x14ac:dyDescent="0.25">
      <c r="A21" s="394" t="s">
        <v>357</v>
      </c>
      <c r="B21" s="389">
        <v>2</v>
      </c>
      <c r="C21" s="390">
        <v>2</v>
      </c>
      <c r="D21" s="724">
        <f t="shared" si="44"/>
        <v>0</v>
      </c>
      <c r="E21" s="390">
        <v>2</v>
      </c>
      <c r="F21" s="724">
        <f t="shared" si="45"/>
        <v>0</v>
      </c>
      <c r="G21" s="390">
        <v>0</v>
      </c>
      <c r="H21" s="724">
        <f t="shared" si="46"/>
        <v>-1</v>
      </c>
      <c r="I21" s="391">
        <f t="shared" si="40"/>
        <v>4</v>
      </c>
      <c r="J21" s="734">
        <f t="shared" si="47"/>
        <v>-0.33333333333333337</v>
      </c>
      <c r="K21" s="390">
        <v>0</v>
      </c>
      <c r="L21" s="724">
        <f t="shared" si="41"/>
        <v>-1</v>
      </c>
      <c r="M21" s="390">
        <v>0</v>
      </c>
      <c r="N21" s="724">
        <f t="shared" si="48"/>
        <v>-1</v>
      </c>
      <c r="O21" s="390">
        <v>0</v>
      </c>
      <c r="P21" s="724">
        <f t="shared" si="58"/>
        <v>-1</v>
      </c>
      <c r="Q21" s="391">
        <f t="shared" si="49"/>
        <v>0</v>
      </c>
      <c r="R21" s="734">
        <f t="shared" si="50"/>
        <v>-1</v>
      </c>
      <c r="S21" s="390">
        <v>0</v>
      </c>
      <c r="T21" s="724">
        <f t="shared" si="51"/>
        <v>-1</v>
      </c>
      <c r="U21" s="390">
        <v>0</v>
      </c>
      <c r="V21" s="724">
        <f t="shared" si="52"/>
        <v>-1</v>
      </c>
      <c r="W21" s="390">
        <v>0</v>
      </c>
      <c r="X21" s="724">
        <f t="shared" si="53"/>
        <v>-1</v>
      </c>
      <c r="Y21" s="195">
        <f t="shared" si="42"/>
        <v>0</v>
      </c>
      <c r="Z21" s="734">
        <f t="shared" si="54"/>
        <v>-1</v>
      </c>
      <c r="AA21" s="390">
        <v>0</v>
      </c>
      <c r="AB21" s="724">
        <f t="shared" si="43"/>
        <v>-1</v>
      </c>
      <c r="AC21" s="390">
        <v>0</v>
      </c>
      <c r="AD21" s="724">
        <f t="shared" si="55"/>
        <v>-1</v>
      </c>
      <c r="AE21" s="390">
        <v>0</v>
      </c>
      <c r="AF21" s="724">
        <f t="shared" si="59"/>
        <v>-1</v>
      </c>
      <c r="AG21" s="195">
        <f t="shared" si="56"/>
        <v>0</v>
      </c>
      <c r="AH21" s="734">
        <f t="shared" si="57"/>
        <v>-1</v>
      </c>
    </row>
    <row r="22" spans="1:34" hidden="1" x14ac:dyDescent="0.25">
      <c r="A22" s="701" t="s">
        <v>2</v>
      </c>
      <c r="B22" s="389">
        <f>SUM(B15:B21)</f>
        <v>14</v>
      </c>
      <c r="C22" s="392">
        <f>SUM(C15:C21)</f>
        <v>14</v>
      </c>
      <c r="D22" s="724">
        <f t="shared" si="44"/>
        <v>0</v>
      </c>
      <c r="E22" s="392">
        <f>SUM(E15:E21)</f>
        <v>14</v>
      </c>
      <c r="F22" s="724">
        <f>((E22/$B22))-1</f>
        <v>0</v>
      </c>
      <c r="G22" s="392">
        <f>SUM(G15:G17)</f>
        <v>0</v>
      </c>
      <c r="H22" s="724">
        <f t="shared" si="46"/>
        <v>-1</v>
      </c>
      <c r="I22" s="393">
        <f t="shared" si="40"/>
        <v>28</v>
      </c>
      <c r="J22" s="734">
        <f t="shared" si="47"/>
        <v>-0.33333333333333337</v>
      </c>
      <c r="K22" s="392">
        <f>SUM(K15:K21)</f>
        <v>0</v>
      </c>
      <c r="L22" s="724">
        <f t="shared" si="41"/>
        <v>-1</v>
      </c>
      <c r="M22" s="392">
        <f>SUM(M15:M21)</f>
        <v>0</v>
      </c>
      <c r="N22" s="724">
        <f>((M22/$B22))-1</f>
        <v>-1</v>
      </c>
      <c r="O22" s="392">
        <f>SUM(O15:O21)</f>
        <v>0</v>
      </c>
      <c r="P22" s="724">
        <f t="shared" si="58"/>
        <v>-1</v>
      </c>
      <c r="Q22" s="393">
        <f t="shared" si="49"/>
        <v>0</v>
      </c>
      <c r="R22" s="734">
        <f t="shared" si="50"/>
        <v>-1</v>
      </c>
      <c r="S22" s="272">
        <f>SUM(S15:S21)</f>
        <v>0</v>
      </c>
      <c r="T22" s="724">
        <f t="shared" si="51"/>
        <v>-1</v>
      </c>
      <c r="U22" s="272">
        <f>SUM(U15:U21)</f>
        <v>0</v>
      </c>
      <c r="V22" s="724">
        <f>((U22/$B22))-1</f>
        <v>-1</v>
      </c>
      <c r="W22" s="272">
        <f>SUM(W15:W21)</f>
        <v>0</v>
      </c>
      <c r="X22" s="724">
        <f t="shared" si="53"/>
        <v>-1</v>
      </c>
      <c r="Y22" s="273">
        <f t="shared" si="42"/>
        <v>0</v>
      </c>
      <c r="Z22" s="734">
        <f t="shared" si="54"/>
        <v>-1</v>
      </c>
      <c r="AA22" s="272">
        <f>SUM(AA15:AA21)</f>
        <v>0</v>
      </c>
      <c r="AB22" s="724">
        <f t="shared" si="43"/>
        <v>-1</v>
      </c>
      <c r="AC22" s="272">
        <f>SUM(AC15:AC21)</f>
        <v>0</v>
      </c>
      <c r="AD22" s="724">
        <f>((AC22/$B22))-1</f>
        <v>-1</v>
      </c>
      <c r="AE22" s="272">
        <f>SUM(AE15:AE17)</f>
        <v>0</v>
      </c>
      <c r="AF22" s="724">
        <f t="shared" si="59"/>
        <v>-1</v>
      </c>
      <c r="AG22" s="273">
        <f t="shared" si="56"/>
        <v>0</v>
      </c>
      <c r="AH22" s="734">
        <f t="shared" si="57"/>
        <v>-1</v>
      </c>
    </row>
  </sheetData>
  <mergeCells count="4">
    <mergeCell ref="A2:R2"/>
    <mergeCell ref="A3:R3"/>
    <mergeCell ref="A5:AH5"/>
    <mergeCell ref="A13:AH13"/>
  </mergeCells>
  <pageMargins left="0.23622047244094491" right="0.23622047244094491" top="0.35433070866141736" bottom="0.59055118110236227" header="0.31496062992125984" footer="0.31496062992125984"/>
  <pageSetup paperSize="9" scale="51" orientation="landscape" r:id="rId1"/>
  <headerFooter>
    <oddFooter>&amp;L&amp;12Fonte: Sistema WEBSAASS / SMS&amp;RPag. 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  <pageSetUpPr fitToPage="1"/>
  </sheetPr>
  <dimension ref="A2:AH25"/>
  <sheetViews>
    <sheetView showGridLines="0" zoomScale="90" zoomScaleNormal="90" workbookViewId="0">
      <pane xSplit="1" topLeftCell="B1" activePane="topRight" state="frozen"/>
      <selection activeCell="B1" sqref="B1"/>
      <selection pane="topRight" activeCell="B1" sqref="B1"/>
    </sheetView>
  </sheetViews>
  <sheetFormatPr defaultColWidth="8.85546875" defaultRowHeight="15.75" x14ac:dyDescent="0.25"/>
  <cols>
    <col min="1" max="1" width="32.85546875" style="647" customWidth="1"/>
    <col min="2" max="2" width="9.85546875" style="543" customWidth="1"/>
    <col min="3" max="3" width="9.28515625" style="543" customWidth="1"/>
    <col min="4" max="4" width="9.5703125" style="807" bestFit="1" customWidth="1"/>
    <col min="5" max="5" width="7.42578125" style="543" customWidth="1"/>
    <col min="6" max="6" width="9.5703125" style="807" bestFit="1" customWidth="1"/>
    <col min="7" max="7" width="12.140625" style="543" customWidth="1"/>
    <col min="8" max="8" width="9.5703125" style="807" bestFit="1" customWidth="1"/>
    <col min="9" max="9" width="9.85546875" style="543" hidden="1" customWidth="1"/>
    <col min="10" max="10" width="9.5703125" style="807" hidden="1" customWidth="1"/>
    <col min="11" max="11" width="8.42578125" style="543" customWidth="1"/>
    <col min="12" max="12" width="9.28515625" style="807" bestFit="1" customWidth="1"/>
    <col min="13" max="13" width="8.42578125" style="543" customWidth="1"/>
    <col min="14" max="14" width="9.5703125" style="807" bestFit="1" customWidth="1"/>
    <col min="15" max="15" width="8.140625" style="543" customWidth="1"/>
    <col min="16" max="16" width="9.5703125" style="807" bestFit="1" customWidth="1"/>
    <col min="17" max="17" width="11.140625" style="543" hidden="1" customWidth="1"/>
    <col min="18" max="18" width="9.5703125" style="807" hidden="1" customWidth="1"/>
    <col min="19" max="19" width="9" style="542" bestFit="1" customWidth="1"/>
    <col min="20" max="20" width="9.5703125" style="807" bestFit="1" customWidth="1"/>
    <col min="21" max="21" width="9" style="542" bestFit="1" customWidth="1"/>
    <col min="22" max="22" width="9.5703125" style="807" bestFit="1" customWidth="1"/>
    <col min="23" max="23" width="9" style="542" bestFit="1" customWidth="1"/>
    <col min="24" max="24" width="9.5703125" style="807" bestFit="1" customWidth="1"/>
    <col min="25" max="25" width="9" style="542" hidden="1" customWidth="1"/>
    <col min="26" max="26" width="9.5703125" style="807" hidden="1" customWidth="1"/>
    <col min="27" max="27" width="9" style="542" bestFit="1" customWidth="1"/>
    <col min="28" max="28" width="9.5703125" style="807" bestFit="1" customWidth="1"/>
    <col min="29" max="29" width="9" style="542" bestFit="1" customWidth="1"/>
    <col min="30" max="30" width="9.5703125" style="807" bestFit="1" customWidth="1"/>
    <col min="31" max="31" width="9" style="542" bestFit="1" customWidth="1"/>
    <col min="32" max="32" width="9.5703125" style="807" bestFit="1" customWidth="1"/>
    <col min="33" max="33" width="9" style="542" hidden="1" customWidth="1"/>
    <col min="34" max="34" width="9.5703125" style="807" hidden="1" customWidth="1"/>
  </cols>
  <sheetData>
    <row r="2" spans="1:34" x14ac:dyDescent="0.25">
      <c r="A2" s="949" t="s">
        <v>396</v>
      </c>
      <c r="B2" s="949"/>
      <c r="C2" s="949"/>
      <c r="D2" s="949"/>
      <c r="E2" s="949"/>
      <c r="F2" s="949"/>
      <c r="G2" s="949"/>
      <c r="H2" s="949"/>
      <c r="I2" s="949"/>
      <c r="J2" s="949"/>
      <c r="K2" s="949"/>
      <c r="L2" s="949"/>
      <c r="M2" s="949"/>
      <c r="N2" s="949"/>
      <c r="O2" s="949"/>
      <c r="P2" s="949"/>
      <c r="Q2" s="949"/>
      <c r="R2" s="949"/>
    </row>
    <row r="3" spans="1:34" x14ac:dyDescent="0.25">
      <c r="A3" s="949" t="s">
        <v>133</v>
      </c>
      <c r="B3" s="949"/>
      <c r="C3" s="949"/>
      <c r="D3" s="949"/>
      <c r="E3" s="949"/>
      <c r="F3" s="949"/>
      <c r="G3" s="949"/>
      <c r="H3" s="949"/>
      <c r="I3" s="949"/>
      <c r="J3" s="949"/>
      <c r="K3" s="949"/>
      <c r="L3" s="949"/>
      <c r="M3" s="949"/>
      <c r="N3" s="949"/>
      <c r="O3" s="949"/>
      <c r="P3" s="949"/>
      <c r="Q3" s="949"/>
      <c r="R3" s="949"/>
    </row>
    <row r="5" spans="1:34" x14ac:dyDescent="0.25">
      <c r="A5" s="955" t="s">
        <v>407</v>
      </c>
      <c r="B5" s="954"/>
      <c r="C5" s="954"/>
      <c r="D5" s="954"/>
      <c r="E5" s="954"/>
      <c r="F5" s="954"/>
      <c r="G5" s="954"/>
      <c r="H5" s="954"/>
      <c r="I5" s="954"/>
      <c r="J5" s="954"/>
      <c r="K5" s="954"/>
      <c r="L5" s="954"/>
      <c r="M5" s="954"/>
      <c r="N5" s="954"/>
      <c r="O5" s="954"/>
      <c r="P5" s="954"/>
      <c r="Q5" s="954"/>
      <c r="R5" s="954"/>
      <c r="S5" s="954"/>
      <c r="T5" s="954"/>
      <c r="U5" s="954"/>
      <c r="V5" s="954"/>
      <c r="W5" s="954"/>
      <c r="X5" s="954"/>
      <c r="Y5" s="954"/>
      <c r="Z5" s="954"/>
      <c r="AA5" s="954"/>
      <c r="AB5" s="954"/>
      <c r="AC5" s="954"/>
      <c r="AD5" s="954"/>
      <c r="AE5" s="954"/>
      <c r="AF5" s="954"/>
      <c r="AG5" s="954"/>
      <c r="AH5" s="954"/>
    </row>
    <row r="6" spans="1:34" s="650" customFormat="1" ht="26.25" customHeight="1" x14ac:dyDescent="0.2">
      <c r="A6" s="661" t="s">
        <v>8</v>
      </c>
      <c r="B6" s="659" t="s">
        <v>9</v>
      </c>
      <c r="C6" s="661" t="s">
        <v>301</v>
      </c>
      <c r="D6" s="624" t="s">
        <v>1</v>
      </c>
      <c r="E6" s="661" t="s">
        <v>302</v>
      </c>
      <c r="F6" s="624" t="s">
        <v>1</v>
      </c>
      <c r="G6" s="661" t="s">
        <v>303</v>
      </c>
      <c r="H6" s="624" t="s">
        <v>1</v>
      </c>
      <c r="I6" s="649" t="s">
        <v>138</v>
      </c>
      <c r="J6" s="625" t="s">
        <v>1</v>
      </c>
      <c r="K6" s="661" t="s">
        <v>304</v>
      </c>
      <c r="L6" s="624" t="s">
        <v>1</v>
      </c>
      <c r="M6" s="661" t="s">
        <v>305</v>
      </c>
      <c r="N6" s="624" t="s">
        <v>1</v>
      </c>
      <c r="O6" s="661" t="s">
        <v>306</v>
      </c>
      <c r="P6" s="624" t="s">
        <v>1</v>
      </c>
      <c r="Q6" s="649" t="s">
        <v>138</v>
      </c>
      <c r="R6" s="625" t="s">
        <v>1</v>
      </c>
      <c r="S6" s="661" t="s">
        <v>333</v>
      </c>
      <c r="T6" s="624" t="s">
        <v>1</v>
      </c>
      <c r="U6" s="661" t="s">
        <v>329</v>
      </c>
      <c r="V6" s="624" t="s">
        <v>1</v>
      </c>
      <c r="W6" s="661" t="s">
        <v>330</v>
      </c>
      <c r="X6" s="624" t="s">
        <v>1</v>
      </c>
      <c r="Y6" s="649" t="s">
        <v>138</v>
      </c>
      <c r="Z6" s="625" t="s">
        <v>1</v>
      </c>
      <c r="AA6" s="661" t="s">
        <v>331</v>
      </c>
      <c r="AB6" s="624" t="s">
        <v>1</v>
      </c>
      <c r="AC6" s="661" t="s">
        <v>332</v>
      </c>
      <c r="AD6" s="624" t="s">
        <v>1</v>
      </c>
      <c r="AE6" s="661" t="s">
        <v>334</v>
      </c>
      <c r="AF6" s="624" t="s">
        <v>1</v>
      </c>
      <c r="AG6" s="649" t="s">
        <v>138</v>
      </c>
      <c r="AH6" s="625" t="s">
        <v>1</v>
      </c>
    </row>
    <row r="7" spans="1:34" x14ac:dyDescent="0.25">
      <c r="A7" s="394" t="s">
        <v>154</v>
      </c>
      <c r="B7" s="389">
        <v>6000</v>
      </c>
      <c r="C7" s="390">
        <v>4996</v>
      </c>
      <c r="D7" s="724">
        <f>((C7/$B7))</f>
        <v>0.83266666666666667</v>
      </c>
      <c r="E7" s="390">
        <v>5149</v>
      </c>
      <c r="F7" s="724">
        <f t="shared" ref="F7:F12" si="0">((E7/$B7))</f>
        <v>0.85816666666666663</v>
      </c>
      <c r="G7" s="390">
        <v>5134</v>
      </c>
      <c r="H7" s="724">
        <f>((G7/$B7))</f>
        <v>0.85566666666666669</v>
      </c>
      <c r="I7" s="391">
        <f>C7+E7+G7</f>
        <v>15279</v>
      </c>
      <c r="J7" s="734">
        <f>((I7/(3*$B7)))</f>
        <v>0.84883333333333333</v>
      </c>
      <c r="K7" s="390">
        <v>5469</v>
      </c>
      <c r="L7" s="724">
        <f>((K7/$B7))</f>
        <v>0.91149999999999998</v>
      </c>
      <c r="M7" s="390">
        <v>5795</v>
      </c>
      <c r="N7" s="724">
        <f>((M7/$B7))</f>
        <v>0.96583333333333332</v>
      </c>
      <c r="O7" s="390">
        <v>5550</v>
      </c>
      <c r="P7" s="724">
        <f>((O7/$B7))</f>
        <v>0.92500000000000004</v>
      </c>
      <c r="Q7" s="391">
        <f t="shared" ref="Q7:Q11" si="1">K7+M7+O7</f>
        <v>16814</v>
      </c>
      <c r="R7" s="734">
        <f>((Q7/(3*$B7)))</f>
        <v>0.93411111111111111</v>
      </c>
      <c r="S7" s="390">
        <v>0</v>
      </c>
      <c r="T7" s="724">
        <f>((S7/$B7))</f>
        <v>0</v>
      </c>
      <c r="U7" s="390">
        <v>0</v>
      </c>
      <c r="V7" s="724">
        <f>((U7/$B7))</f>
        <v>0</v>
      </c>
      <c r="W7" s="390">
        <v>0</v>
      </c>
      <c r="X7" s="724">
        <f>((W7/$B7))</f>
        <v>0</v>
      </c>
      <c r="Y7" s="195">
        <f>S7+U7+W7</f>
        <v>0</v>
      </c>
      <c r="Z7" s="734">
        <f>((Y7/(3*$B7)))</f>
        <v>0</v>
      </c>
      <c r="AA7" s="390">
        <v>0</v>
      </c>
      <c r="AB7" s="724">
        <f>((AA7/$B7))</f>
        <v>0</v>
      </c>
      <c r="AC7" s="390">
        <v>0</v>
      </c>
      <c r="AD7" s="724">
        <f>((AC7/$B7))</f>
        <v>0</v>
      </c>
      <c r="AE7" s="390">
        <v>0</v>
      </c>
      <c r="AF7" s="724">
        <f>((AE7/$B7))</f>
        <v>0</v>
      </c>
      <c r="AG7" s="195">
        <f t="shared" ref="AG7:AG11" si="2">AA7+AC7+AE7</f>
        <v>0</v>
      </c>
      <c r="AH7" s="734">
        <f>((AG7/(3*$B7)))</f>
        <v>0</v>
      </c>
    </row>
    <row r="8" spans="1:34" x14ac:dyDescent="0.25">
      <c r="A8" s="394" t="s">
        <v>155</v>
      </c>
      <c r="B8" s="389">
        <v>2080</v>
      </c>
      <c r="C8" s="390">
        <v>2141</v>
      </c>
      <c r="D8" s="724">
        <f t="shared" ref="D8:D12" si="3">((C8/$B8))</f>
        <v>1.0293269230769231</v>
      </c>
      <c r="E8" s="390">
        <v>2060</v>
      </c>
      <c r="F8" s="724">
        <f t="shared" si="0"/>
        <v>0.99038461538461542</v>
      </c>
      <c r="G8" s="390">
        <v>2073</v>
      </c>
      <c r="H8" s="724">
        <f t="shared" ref="H8:H12" si="4">((G8/$B8))</f>
        <v>0.9966346153846154</v>
      </c>
      <c r="I8" s="391">
        <f t="shared" ref="I8:I11" si="5">C8+E8+G8</f>
        <v>6274</v>
      </c>
      <c r="J8" s="734">
        <f t="shared" ref="J8:J12" si="6">((I8/(3*$B8)))</f>
        <v>1.0054487179487179</v>
      </c>
      <c r="K8" s="390">
        <v>2128</v>
      </c>
      <c r="L8" s="724">
        <f t="shared" ref="L8:L12" si="7">((K8/$B8))</f>
        <v>1.023076923076923</v>
      </c>
      <c r="M8" s="390">
        <v>2175</v>
      </c>
      <c r="N8" s="724">
        <f t="shared" ref="N8:N12" si="8">((M8/$B8))</f>
        <v>1.0456730769230769</v>
      </c>
      <c r="O8" s="390">
        <v>1642</v>
      </c>
      <c r="P8" s="724">
        <f t="shared" ref="P8:P12" si="9">((O8/$B8))</f>
        <v>0.78942307692307689</v>
      </c>
      <c r="Q8" s="391">
        <f t="shared" si="1"/>
        <v>5945</v>
      </c>
      <c r="R8" s="734">
        <f t="shared" ref="R8:R12" si="10">((Q8/(3*$B8)))</f>
        <v>0.95272435897435892</v>
      </c>
      <c r="S8" s="390">
        <v>0</v>
      </c>
      <c r="T8" s="724">
        <f t="shared" ref="T8:T12" si="11">((S8/$B8))</f>
        <v>0</v>
      </c>
      <c r="U8" s="390">
        <v>0</v>
      </c>
      <c r="V8" s="724">
        <f t="shared" ref="V8:V12" si="12">((U8/$B8))</f>
        <v>0</v>
      </c>
      <c r="W8" s="390">
        <v>0</v>
      </c>
      <c r="X8" s="724">
        <f t="shared" ref="X8:X12" si="13">((W8/$B8))</f>
        <v>0</v>
      </c>
      <c r="Y8" s="195">
        <f t="shared" ref="Y8:Y11" si="14">S8+U8+W8</f>
        <v>0</v>
      </c>
      <c r="Z8" s="734">
        <f t="shared" ref="Z8:Z12" si="15">((Y8/(3*$B8)))</f>
        <v>0</v>
      </c>
      <c r="AA8" s="390">
        <v>0</v>
      </c>
      <c r="AB8" s="724">
        <f t="shared" ref="AB8:AB12" si="16">((AA8/$B8))</f>
        <v>0</v>
      </c>
      <c r="AC8" s="390">
        <v>0</v>
      </c>
      <c r="AD8" s="724">
        <f t="shared" ref="AD8:AD12" si="17">((AC8/$B8))</f>
        <v>0</v>
      </c>
      <c r="AE8" s="390">
        <v>0</v>
      </c>
      <c r="AF8" s="724">
        <f t="shared" ref="AF8:AF12" si="18">((AE8/$B8))</f>
        <v>0</v>
      </c>
      <c r="AG8" s="195">
        <f t="shared" si="2"/>
        <v>0</v>
      </c>
      <c r="AH8" s="734">
        <f t="shared" ref="AH8:AH12" si="19">((AG8/(3*$B8)))</f>
        <v>0</v>
      </c>
    </row>
    <row r="9" spans="1:34" x14ac:dyDescent="0.25">
      <c r="A9" s="394" t="s">
        <v>165</v>
      </c>
      <c r="B9" s="389">
        <v>780</v>
      </c>
      <c r="C9" s="390">
        <v>883</v>
      </c>
      <c r="D9" s="724">
        <f t="shared" si="3"/>
        <v>1.132051282051282</v>
      </c>
      <c r="E9" s="390">
        <v>978</v>
      </c>
      <c r="F9" s="724">
        <f t="shared" si="0"/>
        <v>1.2538461538461538</v>
      </c>
      <c r="G9" s="390">
        <v>951</v>
      </c>
      <c r="H9" s="724">
        <f t="shared" si="4"/>
        <v>1.2192307692307693</v>
      </c>
      <c r="I9" s="391">
        <f t="shared" si="5"/>
        <v>2812</v>
      </c>
      <c r="J9" s="734">
        <f t="shared" si="6"/>
        <v>1.2017094017094017</v>
      </c>
      <c r="K9" s="390">
        <v>1166</v>
      </c>
      <c r="L9" s="724">
        <f t="shared" si="7"/>
        <v>1.4948717948717949</v>
      </c>
      <c r="M9" s="390">
        <v>683</v>
      </c>
      <c r="N9" s="724">
        <f t="shared" si="8"/>
        <v>0.87564102564102564</v>
      </c>
      <c r="O9" s="390">
        <v>295</v>
      </c>
      <c r="P9" s="724">
        <f t="shared" si="9"/>
        <v>0.37820512820512819</v>
      </c>
      <c r="Q9" s="391">
        <f t="shared" si="1"/>
        <v>2144</v>
      </c>
      <c r="R9" s="734">
        <f t="shared" si="10"/>
        <v>0.9162393162393162</v>
      </c>
      <c r="S9" s="390">
        <v>0</v>
      </c>
      <c r="T9" s="724">
        <f t="shared" si="11"/>
        <v>0</v>
      </c>
      <c r="U9" s="390">
        <v>0</v>
      </c>
      <c r="V9" s="724">
        <f t="shared" si="12"/>
        <v>0</v>
      </c>
      <c r="W9" s="390">
        <v>0</v>
      </c>
      <c r="X9" s="724">
        <f t="shared" si="13"/>
        <v>0</v>
      </c>
      <c r="Y9" s="195">
        <f t="shared" si="14"/>
        <v>0</v>
      </c>
      <c r="Z9" s="734">
        <f t="shared" si="15"/>
        <v>0</v>
      </c>
      <c r="AA9" s="390">
        <v>0</v>
      </c>
      <c r="AB9" s="724">
        <f t="shared" si="16"/>
        <v>0</v>
      </c>
      <c r="AC9" s="390">
        <v>0</v>
      </c>
      <c r="AD9" s="724">
        <f t="shared" si="17"/>
        <v>0</v>
      </c>
      <c r="AE9" s="390">
        <v>0</v>
      </c>
      <c r="AF9" s="724">
        <f t="shared" si="18"/>
        <v>0</v>
      </c>
      <c r="AG9" s="195">
        <f t="shared" si="2"/>
        <v>0</v>
      </c>
      <c r="AH9" s="734">
        <f t="shared" si="19"/>
        <v>0</v>
      </c>
    </row>
    <row r="10" spans="1:34" ht="30" x14ac:dyDescent="0.25">
      <c r="A10" s="394" t="s">
        <v>177</v>
      </c>
      <c r="B10" s="389">
        <v>432</v>
      </c>
      <c r="C10" s="390">
        <v>410</v>
      </c>
      <c r="D10" s="724">
        <f t="shared" si="3"/>
        <v>0.94907407407407407</v>
      </c>
      <c r="E10" s="390">
        <v>242</v>
      </c>
      <c r="F10" s="724">
        <f t="shared" si="0"/>
        <v>0.56018518518518523</v>
      </c>
      <c r="G10" s="390">
        <v>449</v>
      </c>
      <c r="H10" s="724">
        <f t="shared" si="4"/>
        <v>1.0393518518518519</v>
      </c>
      <c r="I10" s="391">
        <f t="shared" si="5"/>
        <v>1101</v>
      </c>
      <c r="J10" s="734">
        <f t="shared" si="6"/>
        <v>0.84953703703703709</v>
      </c>
      <c r="K10" s="390">
        <v>408</v>
      </c>
      <c r="L10" s="724">
        <f t="shared" si="7"/>
        <v>0.94444444444444442</v>
      </c>
      <c r="M10" s="390">
        <v>473</v>
      </c>
      <c r="N10" s="724">
        <f t="shared" si="8"/>
        <v>1.0949074074074074</v>
      </c>
      <c r="O10" s="390">
        <v>306</v>
      </c>
      <c r="P10" s="724">
        <f t="shared" si="9"/>
        <v>0.70833333333333337</v>
      </c>
      <c r="Q10" s="391">
        <f t="shared" si="1"/>
        <v>1187</v>
      </c>
      <c r="R10" s="734">
        <f t="shared" si="10"/>
        <v>0.91589506172839508</v>
      </c>
      <c r="S10" s="390">
        <v>0</v>
      </c>
      <c r="T10" s="724">
        <f t="shared" si="11"/>
        <v>0</v>
      </c>
      <c r="U10" s="390">
        <v>0</v>
      </c>
      <c r="V10" s="724">
        <f t="shared" si="12"/>
        <v>0</v>
      </c>
      <c r="W10" s="390">
        <v>0</v>
      </c>
      <c r="X10" s="724">
        <f t="shared" si="13"/>
        <v>0</v>
      </c>
      <c r="Y10" s="195">
        <f t="shared" si="14"/>
        <v>0</v>
      </c>
      <c r="Z10" s="734">
        <f t="shared" si="15"/>
        <v>0</v>
      </c>
      <c r="AA10" s="390">
        <v>0</v>
      </c>
      <c r="AB10" s="724">
        <f t="shared" si="16"/>
        <v>0</v>
      </c>
      <c r="AC10" s="390">
        <v>0</v>
      </c>
      <c r="AD10" s="724">
        <f t="shared" si="17"/>
        <v>0</v>
      </c>
      <c r="AE10" s="390">
        <v>0</v>
      </c>
      <c r="AF10" s="724">
        <f t="shared" si="18"/>
        <v>0</v>
      </c>
      <c r="AG10" s="195">
        <f t="shared" si="2"/>
        <v>0</v>
      </c>
      <c r="AH10" s="734">
        <f t="shared" si="19"/>
        <v>0</v>
      </c>
    </row>
    <row r="11" spans="1:34" ht="30.75" thickBot="1" x14ac:dyDescent="0.3">
      <c r="A11" s="705" t="s">
        <v>168</v>
      </c>
      <c r="B11" s="463">
        <v>1512</v>
      </c>
      <c r="C11" s="438">
        <v>1664</v>
      </c>
      <c r="D11" s="779">
        <f t="shared" si="3"/>
        <v>1.1005291005291005</v>
      </c>
      <c r="E11" s="438">
        <v>966</v>
      </c>
      <c r="F11" s="779">
        <f t="shared" si="0"/>
        <v>0.63888888888888884</v>
      </c>
      <c r="G11" s="438">
        <v>1851</v>
      </c>
      <c r="H11" s="779">
        <f t="shared" si="4"/>
        <v>1.2242063492063493</v>
      </c>
      <c r="I11" s="441">
        <f t="shared" si="5"/>
        <v>4481</v>
      </c>
      <c r="J11" s="780">
        <f t="shared" si="6"/>
        <v>0.9878747795414462</v>
      </c>
      <c r="K11" s="438">
        <v>1587</v>
      </c>
      <c r="L11" s="779">
        <f t="shared" si="7"/>
        <v>1.0496031746031746</v>
      </c>
      <c r="M11" s="438">
        <v>2060</v>
      </c>
      <c r="N11" s="779">
        <f t="shared" si="8"/>
        <v>1.3624338624338623</v>
      </c>
      <c r="O11" s="438">
        <v>1594</v>
      </c>
      <c r="P11" s="779">
        <f t="shared" si="9"/>
        <v>1.0542328042328042</v>
      </c>
      <c r="Q11" s="441">
        <f t="shared" si="1"/>
        <v>5241</v>
      </c>
      <c r="R11" s="780">
        <f t="shared" si="10"/>
        <v>1.1554232804232805</v>
      </c>
      <c r="S11" s="438">
        <v>0</v>
      </c>
      <c r="T11" s="779">
        <f t="shared" si="11"/>
        <v>0</v>
      </c>
      <c r="U11" s="438">
        <v>0</v>
      </c>
      <c r="V11" s="779">
        <f t="shared" si="12"/>
        <v>0</v>
      </c>
      <c r="W11" s="438">
        <v>0</v>
      </c>
      <c r="X11" s="779">
        <f t="shared" si="13"/>
        <v>0</v>
      </c>
      <c r="Y11" s="380">
        <f t="shared" si="14"/>
        <v>0</v>
      </c>
      <c r="Z11" s="780">
        <f t="shared" si="15"/>
        <v>0</v>
      </c>
      <c r="AA11" s="438">
        <v>0</v>
      </c>
      <c r="AB11" s="779">
        <f t="shared" si="16"/>
        <v>0</v>
      </c>
      <c r="AC11" s="438">
        <v>0</v>
      </c>
      <c r="AD11" s="779">
        <f t="shared" si="17"/>
        <v>0</v>
      </c>
      <c r="AE11" s="438">
        <v>0</v>
      </c>
      <c r="AF11" s="779">
        <f t="shared" si="18"/>
        <v>0</v>
      </c>
      <c r="AG11" s="380">
        <f t="shared" si="2"/>
        <v>0</v>
      </c>
      <c r="AH11" s="780">
        <f t="shared" si="19"/>
        <v>0</v>
      </c>
    </row>
    <row r="12" spans="1:34" ht="16.5" thickBot="1" x14ac:dyDescent="0.3">
      <c r="A12" s="865" t="s">
        <v>2</v>
      </c>
      <c r="B12" s="866">
        <f>SUM(B7:B11)</f>
        <v>10804</v>
      </c>
      <c r="C12" s="450">
        <f>SUM(C7:C11)</f>
        <v>10094</v>
      </c>
      <c r="D12" s="755">
        <f t="shared" si="3"/>
        <v>0.93428359866716026</v>
      </c>
      <c r="E12" s="450">
        <f>SUM(E7:E11)</f>
        <v>9395</v>
      </c>
      <c r="F12" s="755">
        <f t="shared" si="0"/>
        <v>0.86958533876342092</v>
      </c>
      <c r="G12" s="450">
        <f>SUM(G7:G11)</f>
        <v>10458</v>
      </c>
      <c r="H12" s="755">
        <f t="shared" si="4"/>
        <v>0.96797482413920766</v>
      </c>
      <c r="I12" s="867">
        <f>C12+E12+G12</f>
        <v>29947</v>
      </c>
      <c r="J12" s="758">
        <f t="shared" si="6"/>
        <v>0.92394792052326302</v>
      </c>
      <c r="K12" s="450">
        <f>SUM(K7:K11)</f>
        <v>10758</v>
      </c>
      <c r="L12" s="755">
        <f t="shared" si="7"/>
        <v>0.99574231766012589</v>
      </c>
      <c r="M12" s="450">
        <f>SUM(M7:M11)</f>
        <v>11186</v>
      </c>
      <c r="N12" s="755">
        <f t="shared" si="8"/>
        <v>1.0353572750833024</v>
      </c>
      <c r="O12" s="450">
        <f>SUM(O7:O11)</f>
        <v>9387</v>
      </c>
      <c r="P12" s="755">
        <f t="shared" si="9"/>
        <v>0.86884487226952978</v>
      </c>
      <c r="Q12" s="867">
        <f>K12+M12+O12</f>
        <v>31331</v>
      </c>
      <c r="R12" s="758">
        <f t="shared" si="10"/>
        <v>0.96664815500431944</v>
      </c>
      <c r="S12" s="231">
        <v>0</v>
      </c>
      <c r="T12" s="755">
        <f t="shared" si="11"/>
        <v>0</v>
      </c>
      <c r="U12" s="231">
        <f>SUM(U7:U11)</f>
        <v>0</v>
      </c>
      <c r="V12" s="755">
        <f t="shared" si="12"/>
        <v>0</v>
      </c>
      <c r="W12" s="231">
        <f>SUM(W7:W11)</f>
        <v>0</v>
      </c>
      <c r="X12" s="755">
        <f t="shared" si="13"/>
        <v>0</v>
      </c>
      <c r="Y12" s="868">
        <f>S12+U12+W12</f>
        <v>0</v>
      </c>
      <c r="Z12" s="758">
        <f t="shared" si="15"/>
        <v>0</v>
      </c>
      <c r="AA12" s="231">
        <f>SUM(AA7:AA11)</f>
        <v>0</v>
      </c>
      <c r="AB12" s="755">
        <f t="shared" si="16"/>
        <v>0</v>
      </c>
      <c r="AC12" s="231">
        <f>SUM(AC7:AC11)</f>
        <v>0</v>
      </c>
      <c r="AD12" s="755">
        <f t="shared" si="17"/>
        <v>0</v>
      </c>
      <c r="AE12" s="231">
        <f>SUM(AE7:AE11)</f>
        <v>0</v>
      </c>
      <c r="AF12" s="755">
        <f t="shared" si="18"/>
        <v>0</v>
      </c>
      <c r="AG12" s="868">
        <f>AA12+AC12+AE12</f>
        <v>0</v>
      </c>
      <c r="AH12" s="758">
        <f t="shared" si="19"/>
        <v>0</v>
      </c>
    </row>
    <row r="14" spans="1:34" x14ac:dyDescent="0.25">
      <c r="A14" s="5"/>
    </row>
    <row r="15" spans="1:34" hidden="1" x14ac:dyDescent="0.25">
      <c r="A15" s="952" t="s">
        <v>311</v>
      </c>
      <c r="B15" s="951"/>
      <c r="C15" s="951"/>
      <c r="D15" s="951"/>
      <c r="E15" s="951"/>
      <c r="F15" s="951"/>
      <c r="G15" s="951"/>
      <c r="H15" s="951"/>
      <c r="I15" s="951"/>
      <c r="J15" s="951"/>
      <c r="K15" s="951"/>
      <c r="L15" s="951"/>
      <c r="M15" s="951"/>
      <c r="N15" s="951"/>
      <c r="O15" s="951"/>
      <c r="P15" s="951"/>
      <c r="Q15" s="951"/>
      <c r="R15" s="951"/>
      <c r="S15" s="951"/>
      <c r="T15" s="951"/>
      <c r="U15" s="951"/>
      <c r="V15" s="951"/>
      <c r="W15" s="951"/>
      <c r="X15" s="951"/>
      <c r="Y15" s="951"/>
      <c r="Z15" s="951"/>
      <c r="AA15" s="951"/>
      <c r="AB15" s="951"/>
      <c r="AC15" s="951"/>
      <c r="AD15" s="951"/>
      <c r="AE15" s="951"/>
      <c r="AF15" s="951"/>
      <c r="AG15" s="951"/>
      <c r="AH15" s="951"/>
    </row>
    <row r="16" spans="1:34" ht="31.5" hidden="1" x14ac:dyDescent="0.25">
      <c r="A16" s="715" t="s">
        <v>8</v>
      </c>
      <c r="B16" s="387" t="s">
        <v>9</v>
      </c>
      <c r="C16" s="386" t="str">
        <f t="shared" ref="C16:R16" si="20">C6</f>
        <v>JAN</v>
      </c>
      <c r="D16" s="622" t="str">
        <f t="shared" si="20"/>
        <v>%</v>
      </c>
      <c r="E16" s="386" t="str">
        <f t="shared" si="20"/>
        <v>FEV</v>
      </c>
      <c r="F16" s="622" t="str">
        <f t="shared" si="20"/>
        <v>%</v>
      </c>
      <c r="G16" s="386" t="str">
        <f t="shared" si="20"/>
        <v>MAR</v>
      </c>
      <c r="H16" s="622" t="str">
        <f t="shared" si="20"/>
        <v>%</v>
      </c>
      <c r="I16" s="388" t="str">
        <f t="shared" si="20"/>
        <v>Trimestre</v>
      </c>
      <c r="J16" s="623" t="str">
        <f t="shared" si="20"/>
        <v>%</v>
      </c>
      <c r="K16" s="386" t="str">
        <f t="shared" si="20"/>
        <v>ABR</v>
      </c>
      <c r="L16" s="622" t="str">
        <f t="shared" si="20"/>
        <v>%</v>
      </c>
      <c r="M16" s="386" t="str">
        <f t="shared" si="20"/>
        <v>MAI</v>
      </c>
      <c r="N16" s="622" t="str">
        <f t="shared" si="20"/>
        <v>%</v>
      </c>
      <c r="O16" s="386" t="str">
        <f t="shared" si="20"/>
        <v>JUN</v>
      </c>
      <c r="P16" s="622" t="str">
        <f t="shared" si="20"/>
        <v>%</v>
      </c>
      <c r="Q16" s="388" t="str">
        <f t="shared" si="20"/>
        <v>Trimestre</v>
      </c>
      <c r="R16" s="623" t="str">
        <f t="shared" si="20"/>
        <v>%</v>
      </c>
      <c r="S16" s="268" t="s">
        <v>333</v>
      </c>
      <c r="T16" s="622" t="s">
        <v>1</v>
      </c>
      <c r="U16" s="268" t="s">
        <v>329</v>
      </c>
      <c r="V16" s="622" t="s">
        <v>1</v>
      </c>
      <c r="W16" s="268" t="s">
        <v>330</v>
      </c>
      <c r="X16" s="622" t="s">
        <v>1</v>
      </c>
      <c r="Y16" s="270" t="s">
        <v>138</v>
      </c>
      <c r="Z16" s="623" t="s">
        <v>1</v>
      </c>
      <c r="AA16" s="268" t="s">
        <v>331</v>
      </c>
      <c r="AB16" s="622" t="s">
        <v>1</v>
      </c>
      <c r="AC16" s="268" t="s">
        <v>332</v>
      </c>
      <c r="AD16" s="622" t="s">
        <v>1</v>
      </c>
      <c r="AE16" s="268" t="s">
        <v>334</v>
      </c>
      <c r="AF16" s="622" t="s">
        <v>1</v>
      </c>
      <c r="AG16" s="270" t="s">
        <v>138</v>
      </c>
      <c r="AH16" s="623" t="s">
        <v>1</v>
      </c>
    </row>
    <row r="17" spans="1:34" hidden="1" x14ac:dyDescent="0.25">
      <c r="A17" s="394" t="s">
        <v>159</v>
      </c>
      <c r="B17" s="389">
        <v>30</v>
      </c>
      <c r="C17" s="390">
        <v>28</v>
      </c>
      <c r="D17" s="724">
        <f>((C17/$B17))-1</f>
        <v>-6.6666666666666652E-2</v>
      </c>
      <c r="E17" s="390">
        <v>29</v>
      </c>
      <c r="F17" s="724">
        <f>((E17/$B17))-1</f>
        <v>-3.3333333333333326E-2</v>
      </c>
      <c r="G17" s="390">
        <v>0</v>
      </c>
      <c r="H17" s="724">
        <f>((G17/$B17))-1</f>
        <v>-1</v>
      </c>
      <c r="I17" s="391">
        <f t="shared" ref="I17:I25" si="21">C17+E17+G17</f>
        <v>57</v>
      </c>
      <c r="J17" s="734">
        <f>((I17/(3*$B17)))-1</f>
        <v>-0.3666666666666667</v>
      </c>
      <c r="K17" s="390">
        <v>0</v>
      </c>
      <c r="L17" s="724">
        <f>((K17/$B17))-1</f>
        <v>-1</v>
      </c>
      <c r="M17" s="390">
        <v>0</v>
      </c>
      <c r="N17" s="724">
        <f>((M17/$B17))-1</f>
        <v>-1</v>
      </c>
      <c r="O17" s="390">
        <v>0</v>
      </c>
      <c r="P17" s="724">
        <f>((O17/$B17))-1</f>
        <v>-1</v>
      </c>
      <c r="Q17" s="391">
        <f t="shared" ref="Q17:Q20" si="22">K17+M17+O17</f>
        <v>0</v>
      </c>
      <c r="R17" s="734">
        <f t="shared" ref="R17:R20" si="23">((Q17/(3*$B17)))-1</f>
        <v>-1</v>
      </c>
      <c r="S17" s="390">
        <v>0</v>
      </c>
      <c r="T17" s="724">
        <f>((S17/$B17))-1</f>
        <v>-1</v>
      </c>
      <c r="U17" s="390">
        <v>0</v>
      </c>
      <c r="V17" s="724">
        <f>((U17/$B17))-1</f>
        <v>-1</v>
      </c>
      <c r="W17" s="390">
        <v>0</v>
      </c>
      <c r="X17" s="724">
        <f>((W17/$B17))-1</f>
        <v>-1</v>
      </c>
      <c r="Y17" s="195">
        <f t="shared" ref="Y17:Y25" si="24">S17+U17+W17</f>
        <v>0</v>
      </c>
      <c r="Z17" s="734">
        <f>((Y17/(3*$B17)))-1</f>
        <v>-1</v>
      </c>
      <c r="AA17" s="390">
        <v>0</v>
      </c>
      <c r="AB17" s="724">
        <f>((AA17/$B17))-1</f>
        <v>-1</v>
      </c>
      <c r="AC17" s="390">
        <v>0</v>
      </c>
      <c r="AD17" s="724">
        <f>((AC17/$B17))-1</f>
        <v>-1</v>
      </c>
      <c r="AE17" s="390">
        <v>0</v>
      </c>
      <c r="AF17" s="724">
        <f>((AE17/$B17))-1</f>
        <v>-1</v>
      </c>
      <c r="AG17" s="195">
        <f t="shared" ref="AG17:AG25" si="25">AA17+AC17+AE17</f>
        <v>0</v>
      </c>
      <c r="AH17" s="734">
        <f t="shared" ref="AH17:AH25" si="26">((AG17/(3*$B17)))-1</f>
        <v>-1</v>
      </c>
    </row>
    <row r="18" spans="1:34" hidden="1" x14ac:dyDescent="0.25">
      <c r="A18" s="394" t="s">
        <v>160</v>
      </c>
      <c r="B18" s="389">
        <v>5</v>
      </c>
      <c r="C18" s="390">
        <v>5</v>
      </c>
      <c r="D18" s="724">
        <f>((C18/$B18))-1</f>
        <v>0</v>
      </c>
      <c r="E18" s="390">
        <v>5</v>
      </c>
      <c r="F18" s="724">
        <f>((E18/$B18))-1</f>
        <v>0</v>
      </c>
      <c r="G18" s="390">
        <v>0</v>
      </c>
      <c r="H18" s="724">
        <f>((G18/$B18))-1</f>
        <v>-1</v>
      </c>
      <c r="I18" s="391">
        <f t="shared" si="21"/>
        <v>10</v>
      </c>
      <c r="J18" s="734">
        <f>((I18/(3*$B18)))-1</f>
        <v>-0.33333333333333337</v>
      </c>
      <c r="K18" s="390">
        <v>0</v>
      </c>
      <c r="L18" s="724">
        <f>((K18/$B18))-1</f>
        <v>-1</v>
      </c>
      <c r="M18" s="390">
        <v>0</v>
      </c>
      <c r="N18" s="724">
        <f>((M18/$B18))-1</f>
        <v>-1</v>
      </c>
      <c r="O18" s="390">
        <v>0</v>
      </c>
      <c r="P18" s="724">
        <f>((O18/$B18))-1</f>
        <v>-1</v>
      </c>
      <c r="Q18" s="391">
        <f t="shared" si="22"/>
        <v>0</v>
      </c>
      <c r="R18" s="734">
        <f t="shared" si="23"/>
        <v>-1</v>
      </c>
      <c r="S18" s="390">
        <v>0</v>
      </c>
      <c r="T18" s="724">
        <f>((S18/$B18))-1</f>
        <v>-1</v>
      </c>
      <c r="U18" s="390">
        <v>0</v>
      </c>
      <c r="V18" s="724">
        <f>((U18/$B18))-1</f>
        <v>-1</v>
      </c>
      <c r="W18" s="390">
        <v>0</v>
      </c>
      <c r="X18" s="724">
        <f>((W18/$B18))-1</f>
        <v>-1</v>
      </c>
      <c r="Y18" s="195">
        <f t="shared" si="24"/>
        <v>0</v>
      </c>
      <c r="Z18" s="734">
        <f>((Y18/(3*$B18)))-1</f>
        <v>-1</v>
      </c>
      <c r="AA18" s="390">
        <v>0</v>
      </c>
      <c r="AB18" s="724">
        <f>((AA18/$B18))-1</f>
        <v>-1</v>
      </c>
      <c r="AC18" s="390">
        <v>0</v>
      </c>
      <c r="AD18" s="724">
        <f>((AC18/$B18))-1</f>
        <v>-1</v>
      </c>
      <c r="AE18" s="390">
        <v>0</v>
      </c>
      <c r="AF18" s="724">
        <f>((AE18/$B18))-1</f>
        <v>-1</v>
      </c>
      <c r="AG18" s="195">
        <f t="shared" si="25"/>
        <v>0</v>
      </c>
      <c r="AH18" s="734">
        <f t="shared" si="26"/>
        <v>-1</v>
      </c>
    </row>
    <row r="19" spans="1:34" hidden="1" x14ac:dyDescent="0.25">
      <c r="A19" s="394" t="s">
        <v>174</v>
      </c>
      <c r="B19" s="389">
        <v>5</v>
      </c>
      <c r="C19" s="390">
        <v>5</v>
      </c>
      <c r="D19" s="724">
        <f>((C19/$B19))-1</f>
        <v>0</v>
      </c>
      <c r="E19" s="390">
        <v>5</v>
      </c>
      <c r="F19" s="724">
        <f t="shared" ref="F19:F25" si="27">((E19/$B19))-1</f>
        <v>0</v>
      </c>
      <c r="G19" s="390">
        <v>0</v>
      </c>
      <c r="H19" s="724">
        <f t="shared" ref="H19:H25" si="28">((G19/$B19))-1</f>
        <v>-1</v>
      </c>
      <c r="I19" s="391">
        <f t="shared" si="21"/>
        <v>10</v>
      </c>
      <c r="J19" s="734">
        <f>((I19/(3*$B19)))-1</f>
        <v>-0.33333333333333337</v>
      </c>
      <c r="K19" s="390">
        <v>0</v>
      </c>
      <c r="L19" s="724">
        <f t="shared" ref="L19:L25" si="29">((K19/$B19))-1</f>
        <v>-1</v>
      </c>
      <c r="M19" s="390">
        <v>0</v>
      </c>
      <c r="N19" s="724">
        <f t="shared" ref="N19:N25" si="30">((M19/$B19))-1</f>
        <v>-1</v>
      </c>
      <c r="O19" s="390">
        <v>0</v>
      </c>
      <c r="P19" s="724">
        <f t="shared" ref="P19:P20" si="31">((O19/$B19))-1</f>
        <v>-1</v>
      </c>
      <c r="Q19" s="391">
        <f t="shared" si="22"/>
        <v>0</v>
      </c>
      <c r="R19" s="734">
        <f t="shared" si="23"/>
        <v>-1</v>
      </c>
      <c r="S19" s="390">
        <v>0</v>
      </c>
      <c r="T19" s="724">
        <f>((S19/$B19))-1</f>
        <v>-1</v>
      </c>
      <c r="U19" s="390">
        <v>0</v>
      </c>
      <c r="V19" s="724">
        <f t="shared" ref="V19:V25" si="32">((U19/$B19))-1</f>
        <v>-1</v>
      </c>
      <c r="W19" s="390">
        <v>0</v>
      </c>
      <c r="X19" s="724">
        <f t="shared" ref="X19:X25" si="33">((W19/$B19))-1</f>
        <v>-1</v>
      </c>
      <c r="Y19" s="195">
        <f t="shared" si="24"/>
        <v>0</v>
      </c>
      <c r="Z19" s="734">
        <f>((Y19/(3*$B19)))-1</f>
        <v>-1</v>
      </c>
      <c r="AA19" s="390">
        <v>0</v>
      </c>
      <c r="AB19" s="724">
        <f t="shared" ref="AB19:AB25" si="34">((AA19/$B19))-1</f>
        <v>-1</v>
      </c>
      <c r="AC19" s="390">
        <v>0</v>
      </c>
      <c r="AD19" s="724">
        <f t="shared" ref="AD19:AD25" si="35">((AC19/$B19))-1</f>
        <v>-1</v>
      </c>
      <c r="AE19" s="390">
        <v>0</v>
      </c>
      <c r="AF19" s="724">
        <f t="shared" ref="AF19:AF20" si="36">((AE19/$B19))-1</f>
        <v>-1</v>
      </c>
      <c r="AG19" s="195">
        <f t="shared" si="25"/>
        <v>0</v>
      </c>
      <c r="AH19" s="734">
        <f t="shared" si="26"/>
        <v>-1</v>
      </c>
    </row>
    <row r="20" spans="1:34" ht="30" hidden="1" x14ac:dyDescent="0.25">
      <c r="A20" s="394" t="s">
        <v>179</v>
      </c>
      <c r="B20" s="389">
        <v>2</v>
      </c>
      <c r="C20" s="390">
        <v>2</v>
      </c>
      <c r="D20" s="724">
        <f t="shared" ref="D20:D25" si="37">((C20/$B20))-1</f>
        <v>0</v>
      </c>
      <c r="E20" s="390">
        <v>2</v>
      </c>
      <c r="F20" s="724">
        <f t="shared" si="27"/>
        <v>0</v>
      </c>
      <c r="G20" s="390">
        <v>0</v>
      </c>
      <c r="H20" s="724">
        <f t="shared" si="28"/>
        <v>-1</v>
      </c>
      <c r="I20" s="391">
        <f t="shared" si="21"/>
        <v>4</v>
      </c>
      <c r="J20" s="734">
        <f t="shared" ref="J20:J25" si="38">((I20/(3*$B20)))-1</f>
        <v>-0.33333333333333337</v>
      </c>
      <c r="K20" s="390">
        <v>0</v>
      </c>
      <c r="L20" s="724">
        <f t="shared" si="29"/>
        <v>-1</v>
      </c>
      <c r="M20" s="390">
        <v>0</v>
      </c>
      <c r="N20" s="724">
        <f t="shared" si="30"/>
        <v>-1</v>
      </c>
      <c r="O20" s="390">
        <v>0</v>
      </c>
      <c r="P20" s="724">
        <f t="shared" si="31"/>
        <v>-1</v>
      </c>
      <c r="Q20" s="391">
        <f t="shared" si="22"/>
        <v>0</v>
      </c>
      <c r="R20" s="734">
        <f t="shared" si="23"/>
        <v>-1</v>
      </c>
      <c r="S20" s="390">
        <v>0</v>
      </c>
      <c r="T20" s="724">
        <f t="shared" ref="T20:T25" si="39">((S20/$B20))-1</f>
        <v>-1</v>
      </c>
      <c r="U20" s="390">
        <v>0</v>
      </c>
      <c r="V20" s="724">
        <f t="shared" si="32"/>
        <v>-1</v>
      </c>
      <c r="W20" s="390">
        <v>0</v>
      </c>
      <c r="X20" s="724">
        <f t="shared" si="33"/>
        <v>-1</v>
      </c>
      <c r="Y20" s="195">
        <f t="shared" si="24"/>
        <v>0</v>
      </c>
      <c r="Z20" s="734">
        <f t="shared" ref="Z20" si="40">((Y20/(3*$B20)))-1</f>
        <v>-1</v>
      </c>
      <c r="AA20" s="390">
        <v>0</v>
      </c>
      <c r="AB20" s="724">
        <f t="shared" si="34"/>
        <v>-1</v>
      </c>
      <c r="AC20" s="390">
        <v>0</v>
      </c>
      <c r="AD20" s="724">
        <f t="shared" si="35"/>
        <v>-1</v>
      </c>
      <c r="AE20" s="390">
        <v>0</v>
      </c>
      <c r="AF20" s="724">
        <f t="shared" si="36"/>
        <v>-1</v>
      </c>
      <c r="AG20" s="195">
        <f t="shared" si="25"/>
        <v>0</v>
      </c>
      <c r="AH20" s="734">
        <f t="shared" si="26"/>
        <v>-1</v>
      </c>
    </row>
    <row r="21" spans="1:34" hidden="1" x14ac:dyDescent="0.25">
      <c r="A21" s="394" t="s">
        <v>145</v>
      </c>
      <c r="B21" s="389">
        <v>1</v>
      </c>
      <c r="C21" s="390">
        <v>0</v>
      </c>
      <c r="D21" s="724">
        <f t="shared" si="37"/>
        <v>-1</v>
      </c>
      <c r="E21" s="390">
        <v>0</v>
      </c>
      <c r="F21" s="724">
        <f t="shared" si="27"/>
        <v>-1</v>
      </c>
      <c r="G21" s="390">
        <v>0</v>
      </c>
      <c r="H21" s="724">
        <f t="shared" si="28"/>
        <v>-1</v>
      </c>
      <c r="I21" s="391">
        <f t="shared" si="21"/>
        <v>0</v>
      </c>
      <c r="J21" s="734">
        <f t="shared" si="38"/>
        <v>-1</v>
      </c>
      <c r="K21" s="390">
        <v>0</v>
      </c>
      <c r="L21" s="724">
        <f t="shared" si="29"/>
        <v>-1</v>
      </c>
      <c r="M21" s="390">
        <v>0</v>
      </c>
      <c r="N21" s="724">
        <f t="shared" si="30"/>
        <v>-1</v>
      </c>
      <c r="O21" s="390">
        <v>0</v>
      </c>
      <c r="P21" s="724">
        <f>((O21/$B21))-1</f>
        <v>-1</v>
      </c>
      <c r="Q21" s="391">
        <f t="shared" ref="Q21:Q24" si="41">K21+M21+O21</f>
        <v>0</v>
      </c>
      <c r="R21" s="734">
        <f t="shared" ref="R21:R24" si="42">((Q21/(3*$B21)))-1</f>
        <v>-1</v>
      </c>
      <c r="S21" s="390">
        <v>0</v>
      </c>
      <c r="T21" s="724">
        <f t="shared" si="39"/>
        <v>-1</v>
      </c>
      <c r="U21" s="390">
        <v>0</v>
      </c>
      <c r="V21" s="724">
        <f t="shared" si="32"/>
        <v>-1</v>
      </c>
      <c r="W21" s="390">
        <v>0</v>
      </c>
      <c r="X21" s="724">
        <f t="shared" si="33"/>
        <v>-1</v>
      </c>
      <c r="Y21" s="195">
        <f t="shared" si="24"/>
        <v>0</v>
      </c>
      <c r="Z21" s="734">
        <f t="shared" ref="Z21:Z25" si="43">((Y21/(3*$B21)))-1</f>
        <v>-1</v>
      </c>
      <c r="AA21" s="390">
        <v>0</v>
      </c>
      <c r="AB21" s="724">
        <f t="shared" si="34"/>
        <v>-1</v>
      </c>
      <c r="AC21" s="390">
        <v>0</v>
      </c>
      <c r="AD21" s="724">
        <f t="shared" si="35"/>
        <v>-1</v>
      </c>
      <c r="AE21" s="390">
        <v>0</v>
      </c>
      <c r="AF21" s="724">
        <f>((AE21/$B21))-1</f>
        <v>-1</v>
      </c>
      <c r="AG21" s="195">
        <f t="shared" si="25"/>
        <v>0</v>
      </c>
      <c r="AH21" s="734">
        <f t="shared" si="26"/>
        <v>-1</v>
      </c>
    </row>
    <row r="22" spans="1:34" hidden="1" x14ac:dyDescent="0.25">
      <c r="A22" s="394" t="s">
        <v>352</v>
      </c>
      <c r="B22" s="389">
        <v>2</v>
      </c>
      <c r="C22" s="390">
        <v>2</v>
      </c>
      <c r="D22" s="724">
        <f t="shared" si="37"/>
        <v>0</v>
      </c>
      <c r="E22" s="390">
        <v>2</v>
      </c>
      <c r="F22" s="724">
        <f t="shared" si="27"/>
        <v>0</v>
      </c>
      <c r="G22" s="390">
        <v>0</v>
      </c>
      <c r="H22" s="724">
        <f t="shared" si="28"/>
        <v>-1</v>
      </c>
      <c r="I22" s="391">
        <f t="shared" si="21"/>
        <v>4</v>
      </c>
      <c r="J22" s="734">
        <f t="shared" si="38"/>
        <v>-0.33333333333333337</v>
      </c>
      <c r="K22" s="390">
        <v>0</v>
      </c>
      <c r="L22" s="724">
        <f t="shared" si="29"/>
        <v>-1</v>
      </c>
      <c r="M22" s="390">
        <v>0</v>
      </c>
      <c r="N22" s="724">
        <f t="shared" si="30"/>
        <v>-1</v>
      </c>
      <c r="O22" s="390">
        <v>0</v>
      </c>
      <c r="P22" s="724">
        <f>((O22/$B22))-1</f>
        <v>-1</v>
      </c>
      <c r="Q22" s="391">
        <f t="shared" si="41"/>
        <v>0</v>
      </c>
      <c r="R22" s="734">
        <f t="shared" si="42"/>
        <v>-1</v>
      </c>
      <c r="S22" s="390">
        <v>0</v>
      </c>
      <c r="T22" s="724">
        <f t="shared" si="39"/>
        <v>-1</v>
      </c>
      <c r="U22" s="390">
        <v>0</v>
      </c>
      <c r="V22" s="724">
        <f t="shared" si="32"/>
        <v>-1</v>
      </c>
      <c r="W22" s="390">
        <v>0</v>
      </c>
      <c r="X22" s="724">
        <f t="shared" si="33"/>
        <v>-1</v>
      </c>
      <c r="Y22" s="195">
        <f t="shared" si="24"/>
        <v>0</v>
      </c>
      <c r="Z22" s="734">
        <f t="shared" si="43"/>
        <v>-1</v>
      </c>
      <c r="AA22" s="390">
        <v>0</v>
      </c>
      <c r="AB22" s="724">
        <f t="shared" si="34"/>
        <v>-1</v>
      </c>
      <c r="AC22" s="390">
        <v>0</v>
      </c>
      <c r="AD22" s="724">
        <f t="shared" si="35"/>
        <v>-1</v>
      </c>
      <c r="AE22" s="390">
        <v>0</v>
      </c>
      <c r="AF22" s="724">
        <f>((AE22/$B22))-1</f>
        <v>-1</v>
      </c>
      <c r="AG22" s="195">
        <f t="shared" si="25"/>
        <v>0</v>
      </c>
      <c r="AH22" s="734">
        <f t="shared" si="26"/>
        <v>-1</v>
      </c>
    </row>
    <row r="23" spans="1:34" hidden="1" x14ac:dyDescent="0.25">
      <c r="A23" s="394" t="s">
        <v>353</v>
      </c>
      <c r="B23" s="389">
        <v>2</v>
      </c>
      <c r="C23" s="390">
        <v>1</v>
      </c>
      <c r="D23" s="724">
        <f t="shared" si="37"/>
        <v>-0.5</v>
      </c>
      <c r="E23" s="390">
        <v>2</v>
      </c>
      <c r="F23" s="724">
        <f t="shared" si="27"/>
        <v>0</v>
      </c>
      <c r="G23" s="390">
        <v>0</v>
      </c>
      <c r="H23" s="724">
        <f t="shared" si="28"/>
        <v>-1</v>
      </c>
      <c r="I23" s="391">
        <f t="shared" si="21"/>
        <v>3</v>
      </c>
      <c r="J23" s="734">
        <f t="shared" si="38"/>
        <v>-0.5</v>
      </c>
      <c r="K23" s="390">
        <v>0</v>
      </c>
      <c r="L23" s="724">
        <f t="shared" si="29"/>
        <v>-1</v>
      </c>
      <c r="M23" s="390">
        <v>0</v>
      </c>
      <c r="N23" s="724">
        <f t="shared" si="30"/>
        <v>-1</v>
      </c>
      <c r="O23" s="390">
        <v>0</v>
      </c>
      <c r="P23" s="724">
        <f>((O23/$B23))-1</f>
        <v>-1</v>
      </c>
      <c r="Q23" s="391">
        <f t="shared" si="41"/>
        <v>0</v>
      </c>
      <c r="R23" s="734">
        <f t="shared" si="42"/>
        <v>-1</v>
      </c>
      <c r="S23" s="390">
        <v>0</v>
      </c>
      <c r="T23" s="724">
        <f t="shared" si="39"/>
        <v>-1</v>
      </c>
      <c r="U23" s="390">
        <v>0</v>
      </c>
      <c r="V23" s="724">
        <f t="shared" si="32"/>
        <v>-1</v>
      </c>
      <c r="W23" s="390">
        <v>0</v>
      </c>
      <c r="X23" s="724">
        <f t="shared" si="33"/>
        <v>-1</v>
      </c>
      <c r="Y23" s="195">
        <f t="shared" si="24"/>
        <v>0</v>
      </c>
      <c r="Z23" s="734">
        <f t="shared" si="43"/>
        <v>-1</v>
      </c>
      <c r="AA23" s="390">
        <v>0</v>
      </c>
      <c r="AB23" s="724">
        <f t="shared" si="34"/>
        <v>-1</v>
      </c>
      <c r="AC23" s="390">
        <v>0</v>
      </c>
      <c r="AD23" s="724">
        <f t="shared" si="35"/>
        <v>-1</v>
      </c>
      <c r="AE23" s="390">
        <v>0</v>
      </c>
      <c r="AF23" s="724">
        <f>((AE23/$B23))-1</f>
        <v>-1</v>
      </c>
      <c r="AG23" s="195">
        <f t="shared" si="25"/>
        <v>0</v>
      </c>
      <c r="AH23" s="734">
        <f t="shared" si="26"/>
        <v>-1</v>
      </c>
    </row>
    <row r="24" spans="1:34" hidden="1" x14ac:dyDescent="0.25">
      <c r="A24" s="394" t="s">
        <v>354</v>
      </c>
      <c r="B24" s="389">
        <v>2</v>
      </c>
      <c r="C24" s="390">
        <v>2</v>
      </c>
      <c r="D24" s="724">
        <f t="shared" si="37"/>
        <v>0</v>
      </c>
      <c r="E24" s="390">
        <v>2</v>
      </c>
      <c r="F24" s="724">
        <f t="shared" si="27"/>
        <v>0</v>
      </c>
      <c r="G24" s="390">
        <v>0</v>
      </c>
      <c r="H24" s="724">
        <f t="shared" si="28"/>
        <v>-1</v>
      </c>
      <c r="I24" s="391">
        <f t="shared" si="21"/>
        <v>4</v>
      </c>
      <c r="J24" s="734">
        <f t="shared" si="38"/>
        <v>-0.33333333333333337</v>
      </c>
      <c r="K24" s="390">
        <v>0</v>
      </c>
      <c r="L24" s="724">
        <f t="shared" si="29"/>
        <v>-1</v>
      </c>
      <c r="M24" s="390">
        <v>0</v>
      </c>
      <c r="N24" s="724">
        <f t="shared" si="30"/>
        <v>-1</v>
      </c>
      <c r="O24" s="390">
        <v>0</v>
      </c>
      <c r="P24" s="724">
        <f>((O24/$B24))-1</f>
        <v>-1</v>
      </c>
      <c r="Q24" s="391">
        <f t="shared" si="41"/>
        <v>0</v>
      </c>
      <c r="R24" s="734">
        <f t="shared" si="42"/>
        <v>-1</v>
      </c>
      <c r="S24" s="390">
        <v>0</v>
      </c>
      <c r="T24" s="724">
        <f t="shared" si="39"/>
        <v>-1</v>
      </c>
      <c r="U24" s="390">
        <v>0</v>
      </c>
      <c r="V24" s="724">
        <f t="shared" si="32"/>
        <v>-1</v>
      </c>
      <c r="W24" s="390">
        <v>0</v>
      </c>
      <c r="X24" s="724">
        <f t="shared" si="33"/>
        <v>-1</v>
      </c>
      <c r="Y24" s="195">
        <f t="shared" si="24"/>
        <v>0</v>
      </c>
      <c r="Z24" s="734">
        <f t="shared" si="43"/>
        <v>-1</v>
      </c>
      <c r="AA24" s="390">
        <v>0</v>
      </c>
      <c r="AB24" s="724">
        <f t="shared" si="34"/>
        <v>-1</v>
      </c>
      <c r="AC24" s="390">
        <v>0</v>
      </c>
      <c r="AD24" s="724">
        <f t="shared" si="35"/>
        <v>-1</v>
      </c>
      <c r="AE24" s="390">
        <v>0</v>
      </c>
      <c r="AF24" s="724">
        <f>((AE24/$B24))-1</f>
        <v>-1</v>
      </c>
      <c r="AG24" s="195">
        <f t="shared" si="25"/>
        <v>0</v>
      </c>
      <c r="AH24" s="734">
        <f t="shared" si="26"/>
        <v>-1</v>
      </c>
    </row>
    <row r="25" spans="1:34" hidden="1" x14ac:dyDescent="0.25">
      <c r="A25" s="701" t="s">
        <v>2</v>
      </c>
      <c r="B25" s="389">
        <f>SUM(B17:B24)</f>
        <v>49</v>
      </c>
      <c r="C25" s="392">
        <f>SUM(C17:C24)</f>
        <v>45</v>
      </c>
      <c r="D25" s="724">
        <f t="shared" si="37"/>
        <v>-8.1632653061224469E-2</v>
      </c>
      <c r="E25" s="392">
        <f>SUM(E17:E24)</f>
        <v>47</v>
      </c>
      <c r="F25" s="724">
        <f t="shared" si="27"/>
        <v>-4.081632653061229E-2</v>
      </c>
      <c r="G25" s="392">
        <f>SUM(G17:G24)</f>
        <v>0</v>
      </c>
      <c r="H25" s="724">
        <f t="shared" si="28"/>
        <v>-1</v>
      </c>
      <c r="I25" s="391">
        <f t="shared" si="21"/>
        <v>92</v>
      </c>
      <c r="J25" s="734">
        <f t="shared" si="38"/>
        <v>-0.37414965986394555</v>
      </c>
      <c r="K25" s="392">
        <f>SUM(K17:K24)</f>
        <v>0</v>
      </c>
      <c r="L25" s="724">
        <f t="shared" si="29"/>
        <v>-1</v>
      </c>
      <c r="M25" s="392">
        <f>SUM(M17:M24)</f>
        <v>0</v>
      </c>
      <c r="N25" s="724">
        <f t="shared" si="30"/>
        <v>-1</v>
      </c>
      <c r="O25" s="392">
        <f>SUM(O17:O24)</f>
        <v>0</v>
      </c>
      <c r="P25" s="724">
        <f t="shared" ref="P25" si="44">((O25/$B25))-1</f>
        <v>-1</v>
      </c>
      <c r="Q25" s="391">
        <f t="shared" ref="Q25" si="45">K25+M25+O25</f>
        <v>0</v>
      </c>
      <c r="R25" s="734">
        <f t="shared" ref="R25" si="46">((Q25/(3*$B25)))-1</f>
        <v>-1</v>
      </c>
      <c r="S25" s="272">
        <f>SUM(S17:S24)</f>
        <v>0</v>
      </c>
      <c r="T25" s="724">
        <f t="shared" si="39"/>
        <v>-1</v>
      </c>
      <c r="U25" s="272">
        <f>SUM(U17:U24)</f>
        <v>0</v>
      </c>
      <c r="V25" s="724">
        <f t="shared" si="32"/>
        <v>-1</v>
      </c>
      <c r="W25" s="272">
        <f>SUM(W17:W24)</f>
        <v>0</v>
      </c>
      <c r="X25" s="724">
        <f t="shared" si="33"/>
        <v>-1</v>
      </c>
      <c r="Y25" s="195">
        <f t="shared" si="24"/>
        <v>0</v>
      </c>
      <c r="Z25" s="734">
        <f t="shared" si="43"/>
        <v>-1</v>
      </c>
      <c r="AA25" s="272">
        <f>SUM(AA17:AA24)</f>
        <v>0</v>
      </c>
      <c r="AB25" s="724">
        <f t="shared" si="34"/>
        <v>-1</v>
      </c>
      <c r="AC25" s="272">
        <f>SUM(AC17:AC24)</f>
        <v>0</v>
      </c>
      <c r="AD25" s="724">
        <f t="shared" si="35"/>
        <v>-1</v>
      </c>
      <c r="AE25" s="272">
        <f>SUM(AE17:AE21)</f>
        <v>0</v>
      </c>
      <c r="AF25" s="724">
        <f t="shared" ref="AF25" si="47">((AE25/$B25))-1</f>
        <v>-1</v>
      </c>
      <c r="AG25" s="195">
        <f t="shared" si="25"/>
        <v>0</v>
      </c>
      <c r="AH25" s="734">
        <f t="shared" si="26"/>
        <v>-1</v>
      </c>
    </row>
  </sheetData>
  <mergeCells count="4">
    <mergeCell ref="A2:R2"/>
    <mergeCell ref="A3:R3"/>
    <mergeCell ref="A5:AH5"/>
    <mergeCell ref="A15:AH15"/>
  </mergeCells>
  <pageMargins left="0.23622047244094491" right="0.23622047244094491" top="0.35433070866141736" bottom="0.59055118110236227" header="0.31496062992125984" footer="0.31496062992125984"/>
  <pageSetup paperSize="9" scale="53" orientation="landscape" r:id="rId1"/>
  <headerFooter>
    <oddFooter>&amp;L&amp;12Fonte: Sistema WEBSAASS / SMS&amp;RPag.  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  <pageSetUpPr fitToPage="1"/>
  </sheetPr>
  <dimension ref="A2:AH39"/>
  <sheetViews>
    <sheetView showGridLines="0" zoomScale="90" zoomScaleNormal="90" workbookViewId="0">
      <pane xSplit="1" topLeftCell="B1" activePane="topRight" state="frozen"/>
      <selection activeCell="B1" sqref="B1"/>
      <selection pane="topRight" activeCell="B1" sqref="B1"/>
    </sheetView>
  </sheetViews>
  <sheetFormatPr defaultColWidth="8.85546875" defaultRowHeight="15.75" x14ac:dyDescent="0.25"/>
  <cols>
    <col min="1" max="1" width="43.42578125" style="647" customWidth="1"/>
    <col min="2" max="2" width="9" style="547" bestFit="1" customWidth="1"/>
    <col min="3" max="3" width="9" style="543" bestFit="1" customWidth="1"/>
    <col min="4" max="4" width="9.28515625" style="807" bestFit="1" customWidth="1"/>
    <col min="5" max="5" width="9" style="543" bestFit="1" customWidth="1"/>
    <col min="6" max="6" width="9.28515625" style="807" bestFit="1" customWidth="1"/>
    <col min="7" max="7" width="9" style="543" bestFit="1" customWidth="1"/>
    <col min="8" max="8" width="9.28515625" style="807" bestFit="1" customWidth="1"/>
    <col min="9" max="9" width="9.5703125" style="543" hidden="1" customWidth="1"/>
    <col min="10" max="10" width="9.28515625" style="807" hidden="1" customWidth="1"/>
    <col min="11" max="11" width="9" style="543" bestFit="1" customWidth="1"/>
    <col min="12" max="12" width="9.28515625" style="807" bestFit="1" customWidth="1"/>
    <col min="13" max="13" width="9" style="543" bestFit="1" customWidth="1"/>
    <col min="14" max="14" width="9.28515625" style="807" bestFit="1" customWidth="1"/>
    <col min="15" max="15" width="9" style="543" bestFit="1" customWidth="1"/>
    <col min="16" max="16" width="9.28515625" style="807" bestFit="1" customWidth="1"/>
    <col min="17" max="17" width="9.7109375" style="543" hidden="1" customWidth="1"/>
    <col min="18" max="18" width="9.28515625" style="807" hidden="1" customWidth="1"/>
    <col min="19" max="19" width="8.85546875" style="542"/>
    <col min="20" max="20" width="9.28515625" style="807" bestFit="1" customWidth="1"/>
    <col min="21" max="21" width="8.85546875" style="542"/>
    <col min="22" max="22" width="9.28515625" style="807" bestFit="1" customWidth="1"/>
    <col min="23" max="23" width="8.85546875" style="542"/>
    <col min="24" max="24" width="9.28515625" style="807" bestFit="1" customWidth="1"/>
    <col min="25" max="25" width="0" style="542" hidden="1" customWidth="1"/>
    <col min="26" max="26" width="9.28515625" style="807" hidden="1" customWidth="1"/>
    <col min="27" max="27" width="8.85546875" style="542"/>
    <col min="28" max="28" width="9.28515625" style="807" bestFit="1" customWidth="1"/>
    <col min="29" max="29" width="8.85546875" style="542"/>
    <col min="30" max="30" width="9.28515625" style="807" bestFit="1" customWidth="1"/>
    <col min="31" max="31" width="8.85546875" style="542"/>
    <col min="32" max="32" width="9.28515625" style="807" bestFit="1" customWidth="1"/>
    <col min="33" max="33" width="0" style="542" hidden="1" customWidth="1"/>
    <col min="34" max="34" width="9.28515625" style="807" hidden="1" customWidth="1"/>
  </cols>
  <sheetData>
    <row r="2" spans="1:34" x14ac:dyDescent="0.25">
      <c r="A2" s="949" t="s">
        <v>396</v>
      </c>
      <c r="B2" s="949"/>
      <c r="C2" s="949"/>
      <c r="D2" s="949"/>
      <c r="E2" s="949"/>
      <c r="F2" s="949"/>
      <c r="G2" s="949"/>
      <c r="H2" s="949"/>
      <c r="I2" s="949"/>
      <c r="J2" s="949"/>
      <c r="K2" s="949"/>
      <c r="L2" s="949"/>
      <c r="M2" s="949"/>
      <c r="N2" s="949"/>
      <c r="O2" s="949"/>
      <c r="P2" s="949"/>
      <c r="Q2" s="949"/>
      <c r="R2" s="949"/>
    </row>
    <row r="3" spans="1:34" x14ac:dyDescent="0.25">
      <c r="A3" s="949" t="s">
        <v>133</v>
      </c>
      <c r="B3" s="949"/>
      <c r="C3" s="949"/>
      <c r="D3" s="949"/>
      <c r="E3" s="949"/>
      <c r="F3" s="949"/>
      <c r="G3" s="949"/>
      <c r="H3" s="949"/>
      <c r="I3" s="949"/>
      <c r="J3" s="949"/>
      <c r="K3" s="949"/>
      <c r="L3" s="949"/>
      <c r="M3" s="949"/>
      <c r="N3" s="949"/>
      <c r="O3" s="949"/>
      <c r="P3" s="949"/>
      <c r="Q3" s="949"/>
      <c r="R3" s="949"/>
    </row>
    <row r="5" spans="1:34" ht="15.75" customHeight="1" x14ac:dyDescent="0.25">
      <c r="A5" s="958" t="s">
        <v>408</v>
      </c>
      <c r="B5" s="959"/>
      <c r="C5" s="959"/>
      <c r="D5" s="959"/>
      <c r="E5" s="959"/>
      <c r="F5" s="959"/>
      <c r="G5" s="959"/>
      <c r="H5" s="959"/>
      <c r="I5" s="959"/>
      <c r="J5" s="959"/>
      <c r="K5" s="959"/>
      <c r="L5" s="959"/>
      <c r="M5" s="959"/>
      <c r="N5" s="959"/>
      <c r="O5" s="959"/>
      <c r="P5" s="959"/>
      <c r="Q5" s="959"/>
      <c r="R5" s="959"/>
      <c r="S5" s="959"/>
      <c r="T5" s="959"/>
      <c r="U5" s="959"/>
      <c r="V5" s="959"/>
      <c r="W5" s="959"/>
      <c r="X5" s="959"/>
      <c r="Y5" s="959"/>
      <c r="Z5" s="959"/>
      <c r="AA5" s="959"/>
      <c r="AB5" s="959"/>
      <c r="AC5" s="959"/>
      <c r="AD5" s="959"/>
      <c r="AE5" s="959"/>
      <c r="AF5" s="959"/>
      <c r="AG5" s="959"/>
      <c r="AH5" s="959"/>
    </row>
    <row r="6" spans="1:34" s="650" customFormat="1" ht="26.25" thickBot="1" x14ac:dyDescent="0.25">
      <c r="A6" s="631" t="s">
        <v>8</v>
      </c>
      <c r="B6" s="632" t="s">
        <v>9</v>
      </c>
      <c r="C6" s="633" t="str">
        <f>'UBS Vila Dalva'!C6</f>
        <v>JAN</v>
      </c>
      <c r="D6" s="629" t="str">
        <f>'UBS Vila Dalva'!D6</f>
        <v>%</v>
      </c>
      <c r="E6" s="633" t="str">
        <f>'UBS Vila Dalva'!E6</f>
        <v>FEV</v>
      </c>
      <c r="F6" s="629" t="str">
        <f>'UBS Vila Dalva'!F6</f>
        <v>%</v>
      </c>
      <c r="G6" s="633" t="str">
        <f>'UBS Vila Dalva'!G6</f>
        <v>MAR</v>
      </c>
      <c r="H6" s="629" t="str">
        <f>'UBS Vila Dalva'!H6</f>
        <v>%</v>
      </c>
      <c r="I6" s="634" t="str">
        <f>'UBS Vila Dalva'!I6</f>
        <v>Trimestre</v>
      </c>
      <c r="J6" s="630" t="str">
        <f>'UBS Vila Dalva'!J6</f>
        <v>%</v>
      </c>
      <c r="K6" s="633" t="str">
        <f>'UBS Vila Dalva'!K6</f>
        <v>ABR</v>
      </c>
      <c r="L6" s="629" t="str">
        <f>'UBS Vila Dalva'!L6</f>
        <v>%</v>
      </c>
      <c r="M6" s="633" t="str">
        <f>'UBS Vila Dalva'!M6</f>
        <v>MAI</v>
      </c>
      <c r="N6" s="629" t="str">
        <f>'UBS Vila Dalva'!N6</f>
        <v>%</v>
      </c>
      <c r="O6" s="633" t="str">
        <f>'UBS Vila Dalva'!O6</f>
        <v>JUN</v>
      </c>
      <c r="P6" s="629" t="str">
        <f>'UBS Vila Dalva'!P6</f>
        <v>%</v>
      </c>
      <c r="Q6" s="634" t="str">
        <f>'UBS Vila Dalva'!Q6</f>
        <v>Trimestre</v>
      </c>
      <c r="R6" s="630" t="s">
        <v>1</v>
      </c>
      <c r="S6" s="633" t="str">
        <f>'UBS Vila Dalva'!S6</f>
        <v>JUL</v>
      </c>
      <c r="T6" s="629" t="str">
        <f>'UBS Vila Dalva'!T6</f>
        <v>%</v>
      </c>
      <c r="U6" s="633" t="str">
        <f>'UBS Vila Dalva'!U6</f>
        <v>AGO</v>
      </c>
      <c r="V6" s="629" t="str">
        <f>'UBS Vila Dalva'!V6</f>
        <v>%</v>
      </c>
      <c r="W6" s="633" t="str">
        <f>'UBS Vila Dalva'!W6</f>
        <v>SET</v>
      </c>
      <c r="X6" s="629" t="str">
        <f>'UBS Vila Dalva'!X6</f>
        <v>%</v>
      </c>
      <c r="Y6" s="634" t="str">
        <f>'UBS Vila Dalva'!Y6</f>
        <v>Trimestre</v>
      </c>
      <c r="Z6" s="630" t="str">
        <f>'UBS Vila Dalva'!Z6</f>
        <v>%</v>
      </c>
      <c r="AA6" s="633" t="str">
        <f>'UBS Vila Dalva'!AA6</f>
        <v>OUT</v>
      </c>
      <c r="AB6" s="629" t="str">
        <f>'UBS Vila Dalva'!AB6</f>
        <v>%</v>
      </c>
      <c r="AC6" s="633" t="str">
        <f>'UBS Vila Dalva'!AC6</f>
        <v>NOV</v>
      </c>
      <c r="AD6" s="629" t="str">
        <f>'UBS Vila Dalva'!AD6</f>
        <v>%</v>
      </c>
      <c r="AE6" s="633" t="str">
        <f>'UBS Vila Dalva'!AE6</f>
        <v>DEZ</v>
      </c>
      <c r="AF6" s="629" t="str">
        <f>'UBS Vila Dalva'!AF6</f>
        <v>%</v>
      </c>
      <c r="AG6" s="634" t="str">
        <f>'UBS Vila Dalva'!AG6</f>
        <v>Trimestre</v>
      </c>
      <c r="AH6" s="630" t="s">
        <v>1</v>
      </c>
    </row>
    <row r="7" spans="1:34" ht="16.5" thickTop="1" x14ac:dyDescent="0.25">
      <c r="A7" s="709" t="s">
        <v>141</v>
      </c>
      <c r="B7" s="397">
        <v>4800</v>
      </c>
      <c r="C7" s="398">
        <v>4076</v>
      </c>
      <c r="D7" s="727">
        <f>((C7/$B7))</f>
        <v>0.84916666666666663</v>
      </c>
      <c r="E7" s="398">
        <v>4094</v>
      </c>
      <c r="F7" s="727">
        <f>((E7/$B7))</f>
        <v>0.85291666666666666</v>
      </c>
      <c r="G7" s="398">
        <v>4251</v>
      </c>
      <c r="H7" s="727">
        <f>((G7/$B7))</f>
        <v>0.885625</v>
      </c>
      <c r="I7" s="399">
        <f>C7+E7+G7</f>
        <v>12421</v>
      </c>
      <c r="J7" s="737">
        <f>((I7/(3*$B7)))</f>
        <v>0.8625694444444445</v>
      </c>
      <c r="K7" s="398">
        <v>4489</v>
      </c>
      <c r="L7" s="727">
        <f>((K7/$B7))</f>
        <v>0.93520833333333331</v>
      </c>
      <c r="M7" s="398">
        <v>4296</v>
      </c>
      <c r="N7" s="727">
        <f>((M7/$B7))</f>
        <v>0.89500000000000002</v>
      </c>
      <c r="O7" s="398">
        <v>4027</v>
      </c>
      <c r="P7" s="727">
        <f>((O7/$B7))</f>
        <v>0.83895833333333336</v>
      </c>
      <c r="Q7" s="399">
        <f>K7+M7+O7</f>
        <v>12812</v>
      </c>
      <c r="R7" s="737">
        <f>((Q7/(3*$B7)))</f>
        <v>0.88972222222222219</v>
      </c>
      <c r="S7" s="398">
        <v>0</v>
      </c>
      <c r="T7" s="727">
        <f>((S7/$B7))</f>
        <v>0</v>
      </c>
      <c r="U7" s="398">
        <v>0</v>
      </c>
      <c r="V7" s="727">
        <f>((U7/$B7))</f>
        <v>0</v>
      </c>
      <c r="W7" s="398">
        <v>0</v>
      </c>
      <c r="X7" s="727">
        <f>((W7/$B7))</f>
        <v>0</v>
      </c>
      <c r="Y7" s="2">
        <f>S7+U7+W7</f>
        <v>0</v>
      </c>
      <c r="Z7" s="737">
        <f>((Y7/(3*$B7)))</f>
        <v>0</v>
      </c>
      <c r="AA7" s="398">
        <v>0</v>
      </c>
      <c r="AB7" s="727">
        <f>((AA7/$B7))</f>
        <v>0</v>
      </c>
      <c r="AC7" s="398">
        <v>0</v>
      </c>
      <c r="AD7" s="727">
        <f>((AC7/$B7))</f>
        <v>0</v>
      </c>
      <c r="AE7" s="398">
        <v>0</v>
      </c>
      <c r="AF7" s="727">
        <f>((AE7/$B7))</f>
        <v>0</v>
      </c>
      <c r="AG7" s="2">
        <f>AA7+AC7+AE7</f>
        <v>0</v>
      </c>
      <c r="AH7" s="737">
        <f>((AG7/(3*$B7)))</f>
        <v>0</v>
      </c>
    </row>
    <row r="8" spans="1:34" x14ac:dyDescent="0.25">
      <c r="A8" s="699" t="s">
        <v>142</v>
      </c>
      <c r="B8" s="400">
        <v>1664</v>
      </c>
      <c r="C8" s="401">
        <v>1574</v>
      </c>
      <c r="D8" s="727">
        <f t="shared" ref="D8:F12" si="0">((C8/$B8))</f>
        <v>0.94591346153846156</v>
      </c>
      <c r="E8" s="401">
        <v>1646</v>
      </c>
      <c r="F8" s="727">
        <f t="shared" si="0"/>
        <v>0.98918269230769229</v>
      </c>
      <c r="G8" s="401">
        <v>1366</v>
      </c>
      <c r="H8" s="727">
        <f t="shared" ref="H8" si="1">((G8/$B8))</f>
        <v>0.82091346153846156</v>
      </c>
      <c r="I8" s="399">
        <f t="shared" ref="I8:I11" si="2">C8+E8+G8</f>
        <v>4586</v>
      </c>
      <c r="J8" s="737">
        <f t="shared" ref="J8:J12" si="3">((I8/(3*$B8)))</f>
        <v>0.91866987179487181</v>
      </c>
      <c r="K8" s="401">
        <v>1728</v>
      </c>
      <c r="L8" s="727">
        <f t="shared" ref="L8" si="4">((K8/$B8))</f>
        <v>1.0384615384615385</v>
      </c>
      <c r="M8" s="401">
        <v>1633</v>
      </c>
      <c r="N8" s="727">
        <f t="shared" ref="N8" si="5">((M8/$B8))</f>
        <v>0.98137019230769229</v>
      </c>
      <c r="O8" s="401">
        <v>1438</v>
      </c>
      <c r="P8" s="727">
        <f t="shared" ref="P8" si="6">((O8/$B8))</f>
        <v>0.86418269230769229</v>
      </c>
      <c r="Q8" s="399">
        <f t="shared" ref="Q8:Q11" si="7">K8+M8+O8</f>
        <v>4799</v>
      </c>
      <c r="R8" s="737">
        <f t="shared" ref="R8:R12" si="8">((Q8/(3*$B8)))</f>
        <v>0.96133814102564108</v>
      </c>
      <c r="S8" s="401">
        <v>0</v>
      </c>
      <c r="T8" s="727">
        <f t="shared" ref="T8" si="9">((S8/$B8))</f>
        <v>0</v>
      </c>
      <c r="U8" s="401">
        <v>0</v>
      </c>
      <c r="V8" s="727">
        <f t="shared" ref="V8" si="10">((U8/$B8))</f>
        <v>0</v>
      </c>
      <c r="W8" s="401">
        <v>0</v>
      </c>
      <c r="X8" s="727">
        <f t="shared" ref="X8" si="11">((W8/$B8))</f>
        <v>0</v>
      </c>
      <c r="Y8" s="2">
        <f t="shared" ref="Y8:Y11" si="12">S8+U8+W8</f>
        <v>0</v>
      </c>
      <c r="Z8" s="737">
        <f t="shared" ref="Z8:Z12" si="13">((Y8/(3*$B8)))</f>
        <v>0</v>
      </c>
      <c r="AA8" s="401">
        <v>0</v>
      </c>
      <c r="AB8" s="727">
        <f t="shared" ref="AB8" si="14">((AA8/$B8))</f>
        <v>0</v>
      </c>
      <c r="AC8" s="401">
        <v>0</v>
      </c>
      <c r="AD8" s="727">
        <f t="shared" ref="AD8" si="15">((AC8/$B8))</f>
        <v>0</v>
      </c>
      <c r="AE8" s="401">
        <v>0</v>
      </c>
      <c r="AF8" s="727">
        <f t="shared" ref="AF8" si="16">((AE8/$B8))</f>
        <v>0</v>
      </c>
      <c r="AG8" s="2">
        <f t="shared" ref="AG8:AG11" si="17">AA8+AC8+AE8</f>
        <v>0</v>
      </c>
      <c r="AH8" s="737">
        <f t="shared" ref="AH8:AH12" si="18">((AG8/(3*$B8)))</f>
        <v>0</v>
      </c>
    </row>
    <row r="9" spans="1:34" x14ac:dyDescent="0.25">
      <c r="A9" s="699" t="s">
        <v>12</v>
      </c>
      <c r="B9" s="400">
        <v>624</v>
      </c>
      <c r="C9" s="401">
        <v>634</v>
      </c>
      <c r="D9" s="727">
        <f t="shared" si="0"/>
        <v>1.016025641025641</v>
      </c>
      <c r="E9" s="401">
        <v>541</v>
      </c>
      <c r="F9" s="727">
        <f t="shared" si="0"/>
        <v>0.86698717948717952</v>
      </c>
      <c r="G9" s="401">
        <v>634</v>
      </c>
      <c r="H9" s="727">
        <f t="shared" ref="H9" si="19">((G9/$B9))</f>
        <v>1.016025641025641</v>
      </c>
      <c r="I9" s="399">
        <f t="shared" si="2"/>
        <v>1809</v>
      </c>
      <c r="J9" s="737">
        <f t="shared" si="3"/>
        <v>0.96634615384615385</v>
      </c>
      <c r="K9" s="401">
        <v>701</v>
      </c>
      <c r="L9" s="727">
        <f t="shared" ref="L9" si="20">((K9/$B9))</f>
        <v>1.1233974358974359</v>
      </c>
      <c r="M9" s="401">
        <v>547</v>
      </c>
      <c r="N9" s="727">
        <f t="shared" ref="N9" si="21">((M9/$B9))</f>
        <v>0.8766025641025641</v>
      </c>
      <c r="O9" s="401">
        <v>387</v>
      </c>
      <c r="P9" s="727">
        <f t="shared" ref="P9" si="22">((O9/$B9))</f>
        <v>0.62019230769230771</v>
      </c>
      <c r="Q9" s="399">
        <f t="shared" si="7"/>
        <v>1635</v>
      </c>
      <c r="R9" s="737">
        <f t="shared" si="8"/>
        <v>0.8733974358974359</v>
      </c>
      <c r="S9" s="401">
        <v>0</v>
      </c>
      <c r="T9" s="727">
        <f t="shared" ref="T9" si="23">((S9/$B9))</f>
        <v>0</v>
      </c>
      <c r="U9" s="401">
        <v>0</v>
      </c>
      <c r="V9" s="727">
        <f t="shared" ref="V9" si="24">((U9/$B9))</f>
        <v>0</v>
      </c>
      <c r="W9" s="401">
        <v>0</v>
      </c>
      <c r="X9" s="727">
        <f t="shared" ref="X9" si="25">((W9/$B9))</f>
        <v>0</v>
      </c>
      <c r="Y9" s="2">
        <f t="shared" si="12"/>
        <v>0</v>
      </c>
      <c r="Z9" s="737">
        <f t="shared" si="13"/>
        <v>0</v>
      </c>
      <c r="AA9" s="401">
        <v>0</v>
      </c>
      <c r="AB9" s="727">
        <f t="shared" ref="AB9" si="26">((AA9/$B9))</f>
        <v>0</v>
      </c>
      <c r="AC9" s="401">
        <v>0</v>
      </c>
      <c r="AD9" s="727">
        <f t="shared" ref="AD9" si="27">((AC9/$B9))</f>
        <v>0</v>
      </c>
      <c r="AE9" s="401">
        <v>0</v>
      </c>
      <c r="AF9" s="727">
        <f t="shared" ref="AF9" si="28">((AE9/$B9))</f>
        <v>0</v>
      </c>
      <c r="AG9" s="2">
        <f t="shared" si="17"/>
        <v>0</v>
      </c>
      <c r="AH9" s="737">
        <f t="shared" si="18"/>
        <v>0</v>
      </c>
    </row>
    <row r="10" spans="1:34" ht="30" x14ac:dyDescent="0.25">
      <c r="A10" s="699" t="s">
        <v>393</v>
      </c>
      <c r="B10" s="400">
        <v>216</v>
      </c>
      <c r="C10" s="401">
        <v>224</v>
      </c>
      <c r="D10" s="727">
        <f t="shared" si="0"/>
        <v>1.037037037037037</v>
      </c>
      <c r="E10" s="401">
        <v>187</v>
      </c>
      <c r="F10" s="727">
        <f t="shared" si="0"/>
        <v>0.8657407407407407</v>
      </c>
      <c r="G10" s="401">
        <v>213</v>
      </c>
      <c r="H10" s="727">
        <f t="shared" ref="H10" si="29">((G10/$B10))</f>
        <v>0.98611111111111116</v>
      </c>
      <c r="I10" s="399">
        <f t="shared" si="2"/>
        <v>624</v>
      </c>
      <c r="J10" s="737">
        <f t="shared" si="3"/>
        <v>0.96296296296296291</v>
      </c>
      <c r="K10" s="401">
        <v>137</v>
      </c>
      <c r="L10" s="727">
        <f t="shared" ref="L10" si="30">((K10/$B10))</f>
        <v>0.6342592592592593</v>
      </c>
      <c r="M10" s="401">
        <v>187</v>
      </c>
      <c r="N10" s="727">
        <f t="shared" ref="N10" si="31">((M10/$B10))</f>
        <v>0.8657407407407407</v>
      </c>
      <c r="O10" s="401">
        <v>174</v>
      </c>
      <c r="P10" s="727">
        <f t="shared" ref="P10" si="32">((O10/$B10))</f>
        <v>0.80555555555555558</v>
      </c>
      <c r="Q10" s="399">
        <f t="shared" si="7"/>
        <v>498</v>
      </c>
      <c r="R10" s="737">
        <f t="shared" si="8"/>
        <v>0.76851851851851849</v>
      </c>
      <c r="S10" s="401">
        <v>0</v>
      </c>
      <c r="T10" s="727">
        <f t="shared" ref="T10" si="33">((S10/$B10))</f>
        <v>0</v>
      </c>
      <c r="U10" s="401">
        <v>0</v>
      </c>
      <c r="V10" s="727">
        <f t="shared" ref="V10" si="34">((U10/$B10))</f>
        <v>0</v>
      </c>
      <c r="W10" s="401">
        <v>0</v>
      </c>
      <c r="X10" s="727">
        <f t="shared" ref="X10" si="35">((W10/$B10))</f>
        <v>0</v>
      </c>
      <c r="Y10" s="2">
        <f t="shared" si="12"/>
        <v>0</v>
      </c>
      <c r="Z10" s="737">
        <f t="shared" si="13"/>
        <v>0</v>
      </c>
      <c r="AA10" s="401">
        <v>0</v>
      </c>
      <c r="AB10" s="727">
        <f t="shared" ref="AB10" si="36">((AA10/$B10))</f>
        <v>0</v>
      </c>
      <c r="AC10" s="401">
        <v>0</v>
      </c>
      <c r="AD10" s="727">
        <f t="shared" ref="AD10" si="37">((AC10/$B10))</f>
        <v>0</v>
      </c>
      <c r="AE10" s="401">
        <v>0</v>
      </c>
      <c r="AF10" s="727">
        <f t="shared" ref="AF10" si="38">((AE10/$B10))</f>
        <v>0</v>
      </c>
      <c r="AG10" s="2">
        <f t="shared" si="17"/>
        <v>0</v>
      </c>
      <c r="AH10" s="737">
        <f t="shared" si="18"/>
        <v>0</v>
      </c>
    </row>
    <row r="11" spans="1:34" ht="16.5" thickBot="1" x14ac:dyDescent="0.3">
      <c r="A11" s="699" t="s">
        <v>392</v>
      </c>
      <c r="B11" s="400">
        <v>756</v>
      </c>
      <c r="C11" s="401">
        <v>658</v>
      </c>
      <c r="D11" s="727">
        <f t="shared" si="0"/>
        <v>0.87037037037037035</v>
      </c>
      <c r="E11" s="401">
        <v>619</v>
      </c>
      <c r="F11" s="727">
        <f t="shared" si="0"/>
        <v>0.81878306878306883</v>
      </c>
      <c r="G11" s="401">
        <v>707</v>
      </c>
      <c r="H11" s="727">
        <f t="shared" ref="H11" si="39">((G11/$B11))</f>
        <v>0.93518518518518523</v>
      </c>
      <c r="I11" s="399">
        <f t="shared" si="2"/>
        <v>1984</v>
      </c>
      <c r="J11" s="737">
        <f t="shared" si="3"/>
        <v>0.87477954144620806</v>
      </c>
      <c r="K11" s="401">
        <v>888</v>
      </c>
      <c r="L11" s="727">
        <f t="shared" ref="L11" si="40">((K11/$B11))</f>
        <v>1.1746031746031746</v>
      </c>
      <c r="M11" s="401">
        <v>730</v>
      </c>
      <c r="N11" s="727">
        <f t="shared" ref="N11" si="41">((M11/$B11))</f>
        <v>0.96560846560846558</v>
      </c>
      <c r="O11" s="401">
        <v>486</v>
      </c>
      <c r="P11" s="727">
        <f t="shared" ref="P11" si="42">((O11/$B11))</f>
        <v>0.6428571428571429</v>
      </c>
      <c r="Q11" s="399">
        <f t="shared" si="7"/>
        <v>2104</v>
      </c>
      <c r="R11" s="737">
        <f t="shared" si="8"/>
        <v>0.92768959435626097</v>
      </c>
      <c r="S11" s="401">
        <v>0</v>
      </c>
      <c r="T11" s="727">
        <f t="shared" ref="T11" si="43">((S11/$B11))</f>
        <v>0</v>
      </c>
      <c r="U11" s="401">
        <v>0</v>
      </c>
      <c r="V11" s="727">
        <f t="shared" ref="V11" si="44">((U11/$B11))</f>
        <v>0</v>
      </c>
      <c r="W11" s="401">
        <v>0</v>
      </c>
      <c r="X11" s="727">
        <f t="shared" ref="X11" si="45">((W11/$B11))</f>
        <v>0</v>
      </c>
      <c r="Y11" s="2">
        <f t="shared" si="12"/>
        <v>0</v>
      </c>
      <c r="Z11" s="737">
        <f t="shared" si="13"/>
        <v>0</v>
      </c>
      <c r="AA11" s="401">
        <v>0</v>
      </c>
      <c r="AB11" s="727">
        <f t="shared" ref="AB11" si="46">((AA11/$B11))</f>
        <v>0</v>
      </c>
      <c r="AC11" s="401">
        <v>0</v>
      </c>
      <c r="AD11" s="727">
        <f t="shared" ref="AD11" si="47">((AC11/$B11))</f>
        <v>0</v>
      </c>
      <c r="AE11" s="401">
        <v>0</v>
      </c>
      <c r="AF11" s="727">
        <f t="shared" ref="AF11" si="48">((AE11/$B11))</f>
        <v>0</v>
      </c>
      <c r="AG11" s="2">
        <f t="shared" si="17"/>
        <v>0</v>
      </c>
      <c r="AH11" s="737">
        <f t="shared" si="18"/>
        <v>0</v>
      </c>
    </row>
    <row r="12" spans="1:34" ht="16.5" thickBot="1" x14ac:dyDescent="0.3">
      <c r="A12" s="646" t="s">
        <v>2</v>
      </c>
      <c r="B12" s="402">
        <f>SUM(B7:B11)</f>
        <v>8060</v>
      </c>
      <c r="C12" s="403">
        <f>SUM(C7:C11)</f>
        <v>7166</v>
      </c>
      <c r="D12" s="744">
        <f t="shared" si="0"/>
        <v>0.88908188585607939</v>
      </c>
      <c r="E12" s="403">
        <f>SUM(E7:E11)</f>
        <v>7087</v>
      </c>
      <c r="F12" s="744">
        <f t="shared" si="0"/>
        <v>0.87928039702233252</v>
      </c>
      <c r="G12" s="403">
        <f>SUM(G7:G11)</f>
        <v>7171</v>
      </c>
      <c r="H12" s="744">
        <f t="shared" ref="H12" si="49">((G12/$B12))</f>
        <v>0.88970223325062037</v>
      </c>
      <c r="I12" s="404">
        <f>C12+E12+G12</f>
        <v>21424</v>
      </c>
      <c r="J12" s="746">
        <f t="shared" si="3"/>
        <v>0.88602150537634405</v>
      </c>
      <c r="K12" s="403">
        <f>SUM(K7:K11)</f>
        <v>7943</v>
      </c>
      <c r="L12" s="744">
        <f t="shared" ref="L12" si="50">((K12/$B12))</f>
        <v>0.98548387096774193</v>
      </c>
      <c r="M12" s="403">
        <f>SUM(M7:M11)</f>
        <v>7393</v>
      </c>
      <c r="N12" s="744">
        <f t="shared" ref="N12" si="51">((M12/$B12))</f>
        <v>0.91724565756823817</v>
      </c>
      <c r="O12" s="403">
        <f>SUM(O7:O11)</f>
        <v>6512</v>
      </c>
      <c r="P12" s="744">
        <f t="shared" ref="P12" si="52">((O12/$B12))</f>
        <v>0.8079404466501241</v>
      </c>
      <c r="Q12" s="404">
        <f>K12+M12+O12</f>
        <v>21848</v>
      </c>
      <c r="R12" s="746">
        <f t="shared" si="8"/>
        <v>0.90355665839536803</v>
      </c>
      <c r="S12" s="35">
        <f>SUM(S7:S11)</f>
        <v>0</v>
      </c>
      <c r="T12" s="744">
        <f t="shared" ref="T12" si="53">((S12/$B12))</f>
        <v>0</v>
      </c>
      <c r="U12" s="35">
        <f>SUM(U7:U11)</f>
        <v>0</v>
      </c>
      <c r="V12" s="744">
        <f t="shared" ref="V12" si="54">((U12/$B12))</f>
        <v>0</v>
      </c>
      <c r="W12" s="35">
        <f>SUM(W7:W11)</f>
        <v>0</v>
      </c>
      <c r="X12" s="744">
        <f t="shared" ref="X12" si="55">((W12/$B12))</f>
        <v>0</v>
      </c>
      <c r="Y12" s="34">
        <f>S12+U12+W12</f>
        <v>0</v>
      </c>
      <c r="Z12" s="746">
        <f t="shared" si="13"/>
        <v>0</v>
      </c>
      <c r="AA12" s="35">
        <f>SUM(AA7:AA11)</f>
        <v>0</v>
      </c>
      <c r="AB12" s="744">
        <f t="shared" ref="AB12" si="56">((AA12/$B12))</f>
        <v>0</v>
      </c>
      <c r="AC12" s="35">
        <f>SUM(AC7:AC11)</f>
        <v>0</v>
      </c>
      <c r="AD12" s="744">
        <f t="shared" ref="AD12" si="57">((AC12/$B12))</f>
        <v>0</v>
      </c>
      <c r="AE12" s="35">
        <f>SUM(AE7:AE11)</f>
        <v>0</v>
      </c>
      <c r="AF12" s="744">
        <f t="shared" ref="AF12" si="58">((AE12/$B12))</f>
        <v>0</v>
      </c>
      <c r="AG12" s="34">
        <f>AA12+AC12+AE12</f>
        <v>0</v>
      </c>
      <c r="AH12" s="746">
        <f t="shared" si="18"/>
        <v>0</v>
      </c>
    </row>
    <row r="15" spans="1:34" ht="15.75" hidden="1" customHeight="1" x14ac:dyDescent="0.25">
      <c r="A15" s="960" t="s">
        <v>313</v>
      </c>
      <c r="B15" s="961"/>
      <c r="C15" s="961"/>
      <c r="D15" s="961"/>
      <c r="E15" s="961"/>
      <c r="F15" s="961"/>
      <c r="G15" s="961"/>
      <c r="H15" s="961"/>
      <c r="I15" s="961"/>
      <c r="J15" s="961"/>
      <c r="K15" s="961"/>
      <c r="L15" s="961"/>
      <c r="M15" s="961"/>
      <c r="N15" s="961"/>
      <c r="O15" s="961"/>
      <c r="P15" s="961"/>
      <c r="Q15" s="961"/>
      <c r="R15" s="961"/>
      <c r="S15" s="961"/>
      <c r="T15" s="961"/>
      <c r="U15" s="961"/>
      <c r="V15" s="961"/>
      <c r="W15" s="961"/>
      <c r="X15" s="961"/>
      <c r="Y15" s="961"/>
      <c r="Z15" s="961"/>
      <c r="AA15" s="961"/>
      <c r="AB15" s="961"/>
      <c r="AC15" s="961"/>
      <c r="AD15" s="961"/>
      <c r="AE15" s="961"/>
      <c r="AF15" s="961"/>
      <c r="AG15" s="961"/>
      <c r="AH15" s="961"/>
    </row>
    <row r="16" spans="1:34" ht="31.5" hidden="1" x14ac:dyDescent="0.25">
      <c r="A16" s="715" t="s">
        <v>8</v>
      </c>
      <c r="B16" s="387" t="s">
        <v>9</v>
      </c>
      <c r="C16" s="386" t="str">
        <f>'UBS Vila Dalva'!C6</f>
        <v>JAN</v>
      </c>
      <c r="D16" s="622" t="str">
        <f>'UBS Vila Dalva'!D6</f>
        <v>%</v>
      </c>
      <c r="E16" s="386" t="str">
        <f>'UBS Vila Dalva'!E6</f>
        <v>FEV</v>
      </c>
      <c r="F16" s="622" t="str">
        <f>'UBS Vila Dalva'!F6</f>
        <v>%</v>
      </c>
      <c r="G16" s="386" t="str">
        <f>'UBS Vila Dalva'!G6</f>
        <v>MAR</v>
      </c>
      <c r="H16" s="622" t="str">
        <f>'UBS Vila Dalva'!H6</f>
        <v>%</v>
      </c>
      <c r="I16" s="388" t="str">
        <f>'UBS Vila Dalva'!I6</f>
        <v>Trimestre</v>
      </c>
      <c r="J16" s="623" t="str">
        <f>'UBS Vila Dalva'!J6</f>
        <v>%</v>
      </c>
      <c r="K16" s="386" t="str">
        <f>'UBS Vila Dalva'!K6</f>
        <v>ABR</v>
      </c>
      <c r="L16" s="622" t="str">
        <f>'UBS Vila Dalva'!L6</f>
        <v>%</v>
      </c>
      <c r="M16" s="386" t="str">
        <f>'UBS Vila Dalva'!M6</f>
        <v>MAI</v>
      </c>
      <c r="N16" s="622" t="str">
        <f>'UBS Vila Dalva'!N6</f>
        <v>%</v>
      </c>
      <c r="O16" s="386" t="str">
        <f>'UBS Vila Dalva'!O6</f>
        <v>JUN</v>
      </c>
      <c r="P16" s="622" t="str">
        <f>'UBS Vila Dalva'!P6</f>
        <v>%</v>
      </c>
      <c r="Q16" s="388" t="str">
        <f>'UBS Vila Dalva'!Q6</f>
        <v>Trimestre</v>
      </c>
      <c r="R16" s="623" t="str">
        <f>'UBS Vila Dalva'!R6</f>
        <v>%</v>
      </c>
      <c r="S16" s="268" t="str">
        <f>'UBS Vila Dalva'!S6</f>
        <v>JUL</v>
      </c>
      <c r="T16" s="622" t="str">
        <f>'UBS Vila Dalva'!T6</f>
        <v>%</v>
      </c>
      <c r="U16" s="268" t="str">
        <f>'UBS Vila Dalva'!U6</f>
        <v>AGO</v>
      </c>
      <c r="V16" s="622" t="str">
        <f>'UBS Vila Dalva'!V6</f>
        <v>%</v>
      </c>
      <c r="W16" s="268" t="str">
        <f>'UBS Vila Dalva'!W6</f>
        <v>SET</v>
      </c>
      <c r="X16" s="622" t="str">
        <f>'UBS Vila Dalva'!X6</f>
        <v>%</v>
      </c>
      <c r="Y16" s="270" t="str">
        <f>'UBS Vila Dalva'!Y6</f>
        <v>Trimestre</v>
      </c>
      <c r="Z16" s="623" t="str">
        <f>'UBS Vila Dalva'!Z6</f>
        <v>%</v>
      </c>
      <c r="AA16" s="268" t="str">
        <f>'UBS Vila Dalva'!AA6</f>
        <v>OUT</v>
      </c>
      <c r="AB16" s="622" t="str">
        <f>'UBS Vila Dalva'!AB6</f>
        <v>%</v>
      </c>
      <c r="AC16" s="268" t="str">
        <f>'UBS Vila Dalva'!AC6</f>
        <v>NOV</v>
      </c>
      <c r="AD16" s="622" t="str">
        <f>'UBS Vila Dalva'!AD6</f>
        <v>%</v>
      </c>
      <c r="AE16" s="268" t="str">
        <f>'UBS Vila Dalva'!AE6</f>
        <v>DEZ</v>
      </c>
      <c r="AF16" s="622" t="str">
        <f>'UBS Vila Dalva'!AF6</f>
        <v>%</v>
      </c>
      <c r="AG16" s="270" t="str">
        <f>'UBS Vila Dalva'!AG6</f>
        <v>Trimestre</v>
      </c>
      <c r="AH16" s="623" t="str">
        <f>'UBS Vila Dalva'!AH6</f>
        <v>%</v>
      </c>
    </row>
    <row r="17" spans="1:34" hidden="1" x14ac:dyDescent="0.25">
      <c r="A17" s="394" t="s">
        <v>143</v>
      </c>
      <c r="B17" s="389">
        <v>24</v>
      </c>
      <c r="C17" s="390">
        <v>23</v>
      </c>
      <c r="D17" s="724">
        <f>((C17/$B17))-1</f>
        <v>-4.166666666666663E-2</v>
      </c>
      <c r="E17" s="390">
        <v>23</v>
      </c>
      <c r="F17" s="724">
        <f>((E17/$B17))-1</f>
        <v>-4.166666666666663E-2</v>
      </c>
      <c r="G17" s="390">
        <v>0</v>
      </c>
      <c r="H17" s="724">
        <f>((G17/$B17))-1</f>
        <v>-1</v>
      </c>
      <c r="I17" s="391">
        <f>C17+E17+G17</f>
        <v>46</v>
      </c>
      <c r="J17" s="734">
        <f>((I17/(3*$B17)))-1</f>
        <v>-0.36111111111111116</v>
      </c>
      <c r="K17" s="390">
        <v>0</v>
      </c>
      <c r="L17" s="724">
        <f>((K17/$B17))-1</f>
        <v>-1</v>
      </c>
      <c r="M17" s="390">
        <v>0</v>
      </c>
      <c r="N17" s="724">
        <f>((M17/$B17))-1</f>
        <v>-1</v>
      </c>
      <c r="O17" s="390">
        <v>0</v>
      </c>
      <c r="P17" s="724">
        <f>((O17/$B17))-1</f>
        <v>-1</v>
      </c>
      <c r="Q17" s="391">
        <f>K17+M17+O17</f>
        <v>0</v>
      </c>
      <c r="R17" s="734">
        <f>((Q17/(3*$B17)))-1</f>
        <v>-1</v>
      </c>
      <c r="S17" s="390">
        <v>0</v>
      </c>
      <c r="T17" s="724">
        <f>((S17/$B17))-1</f>
        <v>-1</v>
      </c>
      <c r="U17" s="390">
        <v>0</v>
      </c>
      <c r="V17" s="724">
        <f>((U17/$B17))-1</f>
        <v>-1</v>
      </c>
      <c r="W17" s="390">
        <v>0</v>
      </c>
      <c r="X17" s="724">
        <f>((W17/$B17))-1</f>
        <v>-1</v>
      </c>
      <c r="Y17" s="195">
        <f>S17+U17+W17</f>
        <v>0</v>
      </c>
      <c r="Z17" s="734">
        <f>((Y17/(3*$B17)))-1</f>
        <v>-1</v>
      </c>
      <c r="AA17" s="390">
        <v>0</v>
      </c>
      <c r="AB17" s="724">
        <f>((AA17/$B17))-1</f>
        <v>-1</v>
      </c>
      <c r="AC17" s="390">
        <v>0</v>
      </c>
      <c r="AD17" s="724">
        <f>((AC17/$B17))-1</f>
        <v>-1</v>
      </c>
      <c r="AE17" s="390">
        <v>0</v>
      </c>
      <c r="AF17" s="724">
        <f>((AE17/$B17))-1</f>
        <v>-1</v>
      </c>
      <c r="AG17" s="195">
        <f>AA17+AC17+AE17</f>
        <v>0</v>
      </c>
      <c r="AH17" s="734">
        <f>((AG17/(3*$B17)))-1</f>
        <v>-1</v>
      </c>
    </row>
    <row r="18" spans="1:34" hidden="1" x14ac:dyDescent="0.25">
      <c r="A18" s="394" t="s">
        <v>144</v>
      </c>
      <c r="B18" s="389">
        <v>4</v>
      </c>
      <c r="C18" s="620">
        <v>3.5</v>
      </c>
      <c r="D18" s="724">
        <f t="shared" ref="D18:D24" si="59">((C18/$B18))-1</f>
        <v>-0.125</v>
      </c>
      <c r="E18" s="620">
        <v>3.5</v>
      </c>
      <c r="F18" s="724">
        <f t="shared" ref="F18:F24" si="60">((E18/$B18))-1</f>
        <v>-0.125</v>
      </c>
      <c r="G18" s="390">
        <v>0</v>
      </c>
      <c r="H18" s="724">
        <f t="shared" ref="H18:H24" si="61">((G18/$B18))-1</f>
        <v>-1</v>
      </c>
      <c r="I18" s="391">
        <f t="shared" ref="I18:I25" si="62">C18+E18+G18</f>
        <v>7</v>
      </c>
      <c r="J18" s="734">
        <f t="shared" ref="J18:J25" si="63">((I18/(3*$B18)))-1</f>
        <v>-0.41666666666666663</v>
      </c>
      <c r="K18" s="390">
        <v>0</v>
      </c>
      <c r="L18" s="724">
        <f t="shared" ref="L18:L24" si="64">((K18/$B18))-1</f>
        <v>-1</v>
      </c>
      <c r="M18" s="390">
        <v>0</v>
      </c>
      <c r="N18" s="724">
        <f t="shared" ref="N18:N24" si="65">((M18/$B18))-1</f>
        <v>-1</v>
      </c>
      <c r="O18" s="390">
        <v>0</v>
      </c>
      <c r="P18" s="724">
        <f t="shared" ref="P18:P24" si="66">((O18/$B18))-1</f>
        <v>-1</v>
      </c>
      <c r="Q18" s="391">
        <f t="shared" ref="Q18:Q25" si="67">K18+M18+O18</f>
        <v>0</v>
      </c>
      <c r="R18" s="734">
        <f t="shared" ref="R18:R25" si="68">((Q18/(3*$B18)))-1</f>
        <v>-1</v>
      </c>
      <c r="S18" s="390">
        <v>0</v>
      </c>
      <c r="T18" s="724">
        <f t="shared" ref="T18:T24" si="69">((S18/$B18))-1</f>
        <v>-1</v>
      </c>
      <c r="U18" s="390">
        <v>0</v>
      </c>
      <c r="V18" s="724">
        <f t="shared" ref="V18:V24" si="70">((U18/$B18))-1</f>
        <v>-1</v>
      </c>
      <c r="W18" s="390">
        <v>0</v>
      </c>
      <c r="X18" s="724">
        <f t="shared" ref="X18:X24" si="71">((W18/$B18))-1</f>
        <v>-1</v>
      </c>
      <c r="Y18" s="195">
        <f t="shared" ref="Y18:Y25" si="72">S18+U18+W18</f>
        <v>0</v>
      </c>
      <c r="Z18" s="734">
        <f t="shared" ref="Z18:Z25" si="73">((Y18/(3*$B18)))-1</f>
        <v>-1</v>
      </c>
      <c r="AA18" s="390">
        <v>0</v>
      </c>
      <c r="AB18" s="724">
        <f t="shared" ref="AB18:AB24" si="74">((AA18/$B18))-1</f>
        <v>-1</v>
      </c>
      <c r="AC18" s="390">
        <v>0</v>
      </c>
      <c r="AD18" s="724">
        <f t="shared" ref="AD18:AD24" si="75">((AC18/$B18))-1</f>
        <v>-1</v>
      </c>
      <c r="AE18" s="390">
        <v>0</v>
      </c>
      <c r="AF18" s="724">
        <f t="shared" ref="AF18:AF24" si="76">((AE18/$B18))-1</f>
        <v>-1</v>
      </c>
      <c r="AG18" s="195">
        <f t="shared" ref="AG18:AG25" si="77">AA18+AC18+AE18</f>
        <v>0</v>
      </c>
      <c r="AH18" s="734">
        <f t="shared" ref="AH18:AH25" si="78">((AG18/(3*$B18)))-1</f>
        <v>-1</v>
      </c>
    </row>
    <row r="19" spans="1:34" hidden="1" x14ac:dyDescent="0.25">
      <c r="A19" s="394" t="s">
        <v>146</v>
      </c>
      <c r="B19" s="389">
        <v>4</v>
      </c>
      <c r="C19" s="390">
        <v>4</v>
      </c>
      <c r="D19" s="724">
        <f t="shared" si="59"/>
        <v>0</v>
      </c>
      <c r="E19" s="390">
        <v>4</v>
      </c>
      <c r="F19" s="724">
        <f t="shared" si="60"/>
        <v>0</v>
      </c>
      <c r="G19" s="390">
        <v>0</v>
      </c>
      <c r="H19" s="724">
        <f t="shared" si="61"/>
        <v>-1</v>
      </c>
      <c r="I19" s="391">
        <f t="shared" si="62"/>
        <v>8</v>
      </c>
      <c r="J19" s="734">
        <f t="shared" si="63"/>
        <v>-0.33333333333333337</v>
      </c>
      <c r="K19" s="390">
        <v>0</v>
      </c>
      <c r="L19" s="724">
        <f t="shared" si="64"/>
        <v>-1</v>
      </c>
      <c r="M19" s="390">
        <v>0</v>
      </c>
      <c r="N19" s="724">
        <f t="shared" si="65"/>
        <v>-1</v>
      </c>
      <c r="O19" s="390">
        <v>0</v>
      </c>
      <c r="P19" s="724">
        <f t="shared" si="66"/>
        <v>-1</v>
      </c>
      <c r="Q19" s="391">
        <f t="shared" si="67"/>
        <v>0</v>
      </c>
      <c r="R19" s="734">
        <f t="shared" si="68"/>
        <v>-1</v>
      </c>
      <c r="S19" s="390">
        <v>0</v>
      </c>
      <c r="T19" s="724">
        <f t="shared" si="69"/>
        <v>-1</v>
      </c>
      <c r="U19" s="390">
        <v>0</v>
      </c>
      <c r="V19" s="724">
        <f t="shared" si="70"/>
        <v>-1</v>
      </c>
      <c r="W19" s="390">
        <v>0</v>
      </c>
      <c r="X19" s="724">
        <f t="shared" si="71"/>
        <v>-1</v>
      </c>
      <c r="Y19" s="195">
        <f t="shared" si="72"/>
        <v>0</v>
      </c>
      <c r="Z19" s="734">
        <f t="shared" si="73"/>
        <v>-1</v>
      </c>
      <c r="AA19" s="390">
        <v>0</v>
      </c>
      <c r="AB19" s="724">
        <f t="shared" si="74"/>
        <v>-1</v>
      </c>
      <c r="AC19" s="390">
        <v>0</v>
      </c>
      <c r="AD19" s="724">
        <f t="shared" si="75"/>
        <v>-1</v>
      </c>
      <c r="AE19" s="390">
        <v>0</v>
      </c>
      <c r="AF19" s="724">
        <f t="shared" si="76"/>
        <v>-1</v>
      </c>
      <c r="AG19" s="195">
        <f t="shared" si="77"/>
        <v>0</v>
      </c>
      <c r="AH19" s="734">
        <f t="shared" si="78"/>
        <v>-1</v>
      </c>
    </row>
    <row r="20" spans="1:34" hidden="1" x14ac:dyDescent="0.25">
      <c r="A20" s="394" t="s">
        <v>404</v>
      </c>
      <c r="B20" s="389">
        <v>2</v>
      </c>
      <c r="C20" s="390">
        <v>2</v>
      </c>
      <c r="D20" s="724">
        <f t="shared" ref="D20" si="79">((C20/$B20))-1</f>
        <v>0</v>
      </c>
      <c r="E20" s="390">
        <v>2</v>
      </c>
      <c r="F20" s="724">
        <f t="shared" ref="F20" si="80">((E20/$B20))-1</f>
        <v>0</v>
      </c>
      <c r="G20" s="390">
        <v>0</v>
      </c>
      <c r="H20" s="724">
        <f t="shared" ref="H20" si="81">((G20/$B20))-1</f>
        <v>-1</v>
      </c>
      <c r="I20" s="391">
        <f t="shared" ref="I20" si="82">C20+E20+G20</f>
        <v>4</v>
      </c>
      <c r="J20" s="734">
        <f t="shared" ref="J20" si="83">((I20/(3*$B20)))-1</f>
        <v>-0.33333333333333337</v>
      </c>
      <c r="K20" s="390">
        <v>0</v>
      </c>
      <c r="L20" s="724">
        <f t="shared" ref="L20" si="84">((K20/$B20))-1</f>
        <v>-1</v>
      </c>
      <c r="M20" s="390">
        <v>0</v>
      </c>
      <c r="N20" s="724">
        <f t="shared" ref="N20" si="85">((M20/$B20))-1</f>
        <v>-1</v>
      </c>
      <c r="O20" s="390">
        <v>0</v>
      </c>
      <c r="P20" s="724">
        <f t="shared" ref="P20" si="86">((O20/$B20))-1</f>
        <v>-1</v>
      </c>
      <c r="Q20" s="391">
        <f t="shared" ref="Q20" si="87">K20+M20+O20</f>
        <v>0</v>
      </c>
      <c r="R20" s="734">
        <f t="shared" ref="R20" si="88">((Q20/(3*$B20)))-1</f>
        <v>-1</v>
      </c>
      <c r="S20" s="390">
        <v>0</v>
      </c>
      <c r="T20" s="724">
        <f t="shared" ref="T20" si="89">((S20/$B20))-1</f>
        <v>-1</v>
      </c>
      <c r="U20" s="390">
        <v>0</v>
      </c>
      <c r="V20" s="724">
        <f t="shared" ref="V20" si="90">((U20/$B20))-1</f>
        <v>-1</v>
      </c>
      <c r="W20" s="390">
        <v>0</v>
      </c>
      <c r="X20" s="724">
        <f t="shared" ref="X20" si="91">((W20/$B20))-1</f>
        <v>-1</v>
      </c>
      <c r="Y20" s="195">
        <f t="shared" ref="Y20" si="92">S20+U20+W20</f>
        <v>0</v>
      </c>
      <c r="Z20" s="734">
        <f t="shared" ref="Z20" si="93">((Y20/(3*$B20)))-1</f>
        <v>-1</v>
      </c>
      <c r="AA20" s="390">
        <v>0</v>
      </c>
      <c r="AB20" s="724">
        <f t="shared" ref="AB20" si="94">((AA20/$B20))-1</f>
        <v>-1</v>
      </c>
      <c r="AC20" s="390">
        <v>0</v>
      </c>
      <c r="AD20" s="724">
        <f t="shared" ref="AD20" si="95">((AC20/$B20))-1</f>
        <v>-1</v>
      </c>
      <c r="AE20" s="390">
        <v>0</v>
      </c>
      <c r="AF20" s="724">
        <f t="shared" ref="AF20" si="96">((AE20/$B20))-1</f>
        <v>-1</v>
      </c>
      <c r="AG20" s="195">
        <f t="shared" ref="AG20" si="97">AA20+AC20+AE20</f>
        <v>0</v>
      </c>
      <c r="AH20" s="734">
        <f t="shared" ref="AH20" si="98">((AG20/(3*$B20)))-1</f>
        <v>-1</v>
      </c>
    </row>
    <row r="21" spans="1:34" hidden="1" x14ac:dyDescent="0.25">
      <c r="A21" s="394" t="s">
        <v>147</v>
      </c>
      <c r="B21" s="405">
        <v>1</v>
      </c>
      <c r="C21" s="390">
        <v>1</v>
      </c>
      <c r="D21" s="724">
        <f t="shared" si="59"/>
        <v>0</v>
      </c>
      <c r="E21" s="390">
        <v>1</v>
      </c>
      <c r="F21" s="724">
        <f t="shared" si="60"/>
        <v>0</v>
      </c>
      <c r="G21" s="390">
        <v>0</v>
      </c>
      <c r="H21" s="724">
        <f t="shared" si="61"/>
        <v>-1</v>
      </c>
      <c r="I21" s="391">
        <f t="shared" si="62"/>
        <v>2</v>
      </c>
      <c r="J21" s="734">
        <f t="shared" si="63"/>
        <v>-0.33333333333333337</v>
      </c>
      <c r="K21" s="390">
        <v>0</v>
      </c>
      <c r="L21" s="724">
        <f t="shared" si="64"/>
        <v>-1</v>
      </c>
      <c r="M21" s="390">
        <v>0</v>
      </c>
      <c r="N21" s="724">
        <f t="shared" si="65"/>
        <v>-1</v>
      </c>
      <c r="O21" s="390">
        <v>0</v>
      </c>
      <c r="P21" s="724">
        <f t="shared" si="66"/>
        <v>-1</v>
      </c>
      <c r="Q21" s="391">
        <f t="shared" si="67"/>
        <v>0</v>
      </c>
      <c r="R21" s="734">
        <f t="shared" si="68"/>
        <v>-1</v>
      </c>
      <c r="S21" s="390">
        <v>0</v>
      </c>
      <c r="T21" s="724">
        <f t="shared" si="69"/>
        <v>-1</v>
      </c>
      <c r="U21" s="390">
        <v>0</v>
      </c>
      <c r="V21" s="724">
        <f t="shared" si="70"/>
        <v>-1</v>
      </c>
      <c r="W21" s="390">
        <v>0</v>
      </c>
      <c r="X21" s="724">
        <f t="shared" si="71"/>
        <v>-1</v>
      </c>
      <c r="Y21" s="195">
        <f t="shared" si="72"/>
        <v>0</v>
      </c>
      <c r="Z21" s="734">
        <f t="shared" si="73"/>
        <v>-1</v>
      </c>
      <c r="AA21" s="390">
        <v>0</v>
      </c>
      <c r="AB21" s="724">
        <f t="shared" si="74"/>
        <v>-1</v>
      </c>
      <c r="AC21" s="390">
        <v>0</v>
      </c>
      <c r="AD21" s="724">
        <f t="shared" si="75"/>
        <v>-1</v>
      </c>
      <c r="AE21" s="390">
        <v>0</v>
      </c>
      <c r="AF21" s="724">
        <f t="shared" si="76"/>
        <v>-1</v>
      </c>
      <c r="AG21" s="195">
        <f t="shared" si="77"/>
        <v>0</v>
      </c>
      <c r="AH21" s="734">
        <f t="shared" si="78"/>
        <v>-1</v>
      </c>
    </row>
    <row r="22" spans="1:34" hidden="1" x14ac:dyDescent="0.25">
      <c r="A22" s="716" t="s">
        <v>352</v>
      </c>
      <c r="B22" s="405">
        <v>1</v>
      </c>
      <c r="C22" s="406">
        <v>2</v>
      </c>
      <c r="D22" s="827">
        <f t="shared" si="59"/>
        <v>1</v>
      </c>
      <c r="E22" s="406">
        <v>2</v>
      </c>
      <c r="F22" s="827">
        <f t="shared" si="60"/>
        <v>1</v>
      </c>
      <c r="G22" s="406">
        <v>0</v>
      </c>
      <c r="H22" s="827">
        <f t="shared" si="61"/>
        <v>-1</v>
      </c>
      <c r="I22" s="391">
        <f t="shared" si="62"/>
        <v>4</v>
      </c>
      <c r="J22" s="734">
        <f t="shared" si="63"/>
        <v>0.33333333333333326</v>
      </c>
      <c r="K22" s="406">
        <v>0</v>
      </c>
      <c r="L22" s="827">
        <f t="shared" si="64"/>
        <v>-1</v>
      </c>
      <c r="M22" s="406">
        <v>0</v>
      </c>
      <c r="N22" s="827">
        <f t="shared" si="65"/>
        <v>-1</v>
      </c>
      <c r="O22" s="406">
        <v>0</v>
      </c>
      <c r="P22" s="827">
        <f t="shared" si="66"/>
        <v>-1</v>
      </c>
      <c r="Q22" s="391">
        <f t="shared" si="67"/>
        <v>0</v>
      </c>
      <c r="R22" s="734">
        <f t="shared" si="68"/>
        <v>-1</v>
      </c>
      <c r="S22" s="406">
        <v>0</v>
      </c>
      <c r="T22" s="724">
        <f t="shared" si="69"/>
        <v>-1</v>
      </c>
      <c r="U22" s="406">
        <v>0</v>
      </c>
      <c r="V22" s="724">
        <f t="shared" si="70"/>
        <v>-1</v>
      </c>
      <c r="W22" s="406">
        <v>0</v>
      </c>
      <c r="X22" s="724">
        <f t="shared" si="71"/>
        <v>-1</v>
      </c>
      <c r="Y22" s="195">
        <f t="shared" si="72"/>
        <v>0</v>
      </c>
      <c r="Z22" s="734">
        <f t="shared" si="73"/>
        <v>-1</v>
      </c>
      <c r="AA22" s="406">
        <v>0</v>
      </c>
      <c r="AB22" s="724">
        <f t="shared" si="74"/>
        <v>-1</v>
      </c>
      <c r="AC22" s="406">
        <v>0</v>
      </c>
      <c r="AD22" s="724">
        <f t="shared" si="75"/>
        <v>-1</v>
      </c>
      <c r="AE22" s="406">
        <v>0</v>
      </c>
      <c r="AF22" s="724">
        <f t="shared" si="76"/>
        <v>-1</v>
      </c>
      <c r="AG22" s="195">
        <f t="shared" si="77"/>
        <v>0</v>
      </c>
      <c r="AH22" s="734">
        <f t="shared" si="78"/>
        <v>-1</v>
      </c>
    </row>
    <row r="23" spans="1:34" hidden="1" x14ac:dyDescent="0.25">
      <c r="A23" s="716" t="s">
        <v>359</v>
      </c>
      <c r="B23" s="405">
        <v>1</v>
      </c>
      <c r="C23" s="406">
        <v>1</v>
      </c>
      <c r="D23" s="827">
        <f t="shared" si="59"/>
        <v>0</v>
      </c>
      <c r="E23" s="406">
        <v>1</v>
      </c>
      <c r="F23" s="827">
        <f t="shared" si="60"/>
        <v>0</v>
      </c>
      <c r="G23" s="406">
        <v>0</v>
      </c>
      <c r="H23" s="827">
        <f t="shared" si="61"/>
        <v>-1</v>
      </c>
      <c r="I23" s="391">
        <f t="shared" si="62"/>
        <v>2</v>
      </c>
      <c r="J23" s="734">
        <f t="shared" si="63"/>
        <v>-0.33333333333333337</v>
      </c>
      <c r="K23" s="406">
        <v>0</v>
      </c>
      <c r="L23" s="827">
        <f t="shared" si="64"/>
        <v>-1</v>
      </c>
      <c r="M23" s="406">
        <v>0</v>
      </c>
      <c r="N23" s="827">
        <f t="shared" si="65"/>
        <v>-1</v>
      </c>
      <c r="O23" s="406">
        <v>0</v>
      </c>
      <c r="P23" s="827">
        <f t="shared" si="66"/>
        <v>-1</v>
      </c>
      <c r="Q23" s="391">
        <f t="shared" si="67"/>
        <v>0</v>
      </c>
      <c r="R23" s="734">
        <f t="shared" si="68"/>
        <v>-1</v>
      </c>
      <c r="S23" s="406">
        <v>0</v>
      </c>
      <c r="T23" s="724">
        <f t="shared" si="69"/>
        <v>-1</v>
      </c>
      <c r="U23" s="406">
        <v>0</v>
      </c>
      <c r="V23" s="724">
        <f t="shared" si="70"/>
        <v>-1</v>
      </c>
      <c r="W23" s="406">
        <v>0</v>
      </c>
      <c r="X23" s="724">
        <f t="shared" si="71"/>
        <v>-1</v>
      </c>
      <c r="Y23" s="195">
        <f t="shared" si="72"/>
        <v>0</v>
      </c>
      <c r="Z23" s="734">
        <f t="shared" si="73"/>
        <v>-1</v>
      </c>
      <c r="AA23" s="406">
        <v>0</v>
      </c>
      <c r="AB23" s="724">
        <f t="shared" si="74"/>
        <v>-1</v>
      </c>
      <c r="AC23" s="406">
        <v>0</v>
      </c>
      <c r="AD23" s="724">
        <f t="shared" si="75"/>
        <v>-1</v>
      </c>
      <c r="AE23" s="406">
        <v>0</v>
      </c>
      <c r="AF23" s="724">
        <f t="shared" si="76"/>
        <v>-1</v>
      </c>
      <c r="AG23" s="195">
        <f t="shared" si="77"/>
        <v>0</v>
      </c>
      <c r="AH23" s="734">
        <f t="shared" si="78"/>
        <v>-1</v>
      </c>
    </row>
    <row r="24" spans="1:34" hidden="1" x14ac:dyDescent="0.25">
      <c r="A24" s="716" t="s">
        <v>354</v>
      </c>
      <c r="B24" s="405">
        <v>1</v>
      </c>
      <c r="C24" s="406">
        <v>1</v>
      </c>
      <c r="D24" s="827">
        <f t="shared" si="59"/>
        <v>0</v>
      </c>
      <c r="E24" s="406">
        <v>1</v>
      </c>
      <c r="F24" s="827">
        <f t="shared" si="60"/>
        <v>0</v>
      </c>
      <c r="G24" s="406">
        <v>0</v>
      </c>
      <c r="H24" s="827">
        <f t="shared" si="61"/>
        <v>-1</v>
      </c>
      <c r="I24" s="391">
        <f t="shared" si="62"/>
        <v>2</v>
      </c>
      <c r="J24" s="734">
        <f t="shared" si="63"/>
        <v>-0.33333333333333337</v>
      </c>
      <c r="K24" s="406">
        <v>0</v>
      </c>
      <c r="L24" s="827">
        <f t="shared" si="64"/>
        <v>-1</v>
      </c>
      <c r="M24" s="406">
        <v>0</v>
      </c>
      <c r="N24" s="827">
        <f t="shared" si="65"/>
        <v>-1</v>
      </c>
      <c r="O24" s="406">
        <v>0</v>
      </c>
      <c r="P24" s="827">
        <f t="shared" si="66"/>
        <v>-1</v>
      </c>
      <c r="Q24" s="391">
        <f t="shared" si="67"/>
        <v>0</v>
      </c>
      <c r="R24" s="734">
        <f t="shared" si="68"/>
        <v>-1</v>
      </c>
      <c r="S24" s="406">
        <v>0</v>
      </c>
      <c r="T24" s="724">
        <f t="shared" si="69"/>
        <v>-1</v>
      </c>
      <c r="U24" s="406">
        <v>0</v>
      </c>
      <c r="V24" s="724">
        <f t="shared" si="70"/>
        <v>-1</v>
      </c>
      <c r="W24" s="406">
        <v>0</v>
      </c>
      <c r="X24" s="724">
        <f t="shared" si="71"/>
        <v>-1</v>
      </c>
      <c r="Y24" s="195">
        <f t="shared" si="72"/>
        <v>0</v>
      </c>
      <c r="Z24" s="734">
        <f t="shared" si="73"/>
        <v>-1</v>
      </c>
      <c r="AA24" s="406">
        <v>0</v>
      </c>
      <c r="AB24" s="724">
        <f t="shared" si="74"/>
        <v>-1</v>
      </c>
      <c r="AC24" s="406">
        <v>0</v>
      </c>
      <c r="AD24" s="724">
        <f t="shared" si="75"/>
        <v>-1</v>
      </c>
      <c r="AE24" s="406">
        <v>0</v>
      </c>
      <c r="AF24" s="724">
        <f t="shared" si="76"/>
        <v>-1</v>
      </c>
      <c r="AG24" s="195">
        <f t="shared" si="77"/>
        <v>0</v>
      </c>
      <c r="AH24" s="734">
        <f t="shared" si="78"/>
        <v>-1</v>
      </c>
    </row>
    <row r="25" spans="1:34" hidden="1" x14ac:dyDescent="0.25">
      <c r="A25" s="701" t="s">
        <v>2</v>
      </c>
      <c r="B25" s="389">
        <f>SUM(B17:B24)</f>
        <v>38</v>
      </c>
      <c r="C25" s="392">
        <f>SUM(C17:C24)</f>
        <v>37.5</v>
      </c>
      <c r="D25" s="724">
        <f>((C25/$B25))-1</f>
        <v>-1.3157894736842146E-2</v>
      </c>
      <c r="E25" s="392">
        <f>SUM(E17:E24)</f>
        <v>37.5</v>
      </c>
      <c r="F25" s="724">
        <f>((E25/$B25))-1</f>
        <v>-1.3157894736842146E-2</v>
      </c>
      <c r="G25" s="392">
        <f>SUM(G17:G22)</f>
        <v>0</v>
      </c>
      <c r="H25" s="724">
        <f>((G25/$B25))-1</f>
        <v>-1</v>
      </c>
      <c r="I25" s="391">
        <f t="shared" si="62"/>
        <v>75</v>
      </c>
      <c r="J25" s="734">
        <f t="shared" si="63"/>
        <v>-0.34210526315789469</v>
      </c>
      <c r="K25" s="392">
        <f>SUM(K17:K22)</f>
        <v>0</v>
      </c>
      <c r="L25" s="724">
        <f>((K25/$B25))-1</f>
        <v>-1</v>
      </c>
      <c r="M25" s="392">
        <f>SUM(M17:M22)</f>
        <v>0</v>
      </c>
      <c r="N25" s="724">
        <f>((M25/$B25))-1</f>
        <v>-1</v>
      </c>
      <c r="O25" s="392">
        <f>SUM(O17:O22)</f>
        <v>0</v>
      </c>
      <c r="P25" s="724">
        <f>((O25/$B25))-1</f>
        <v>-1</v>
      </c>
      <c r="Q25" s="391">
        <f t="shared" si="67"/>
        <v>0</v>
      </c>
      <c r="R25" s="734">
        <f t="shared" si="68"/>
        <v>-1</v>
      </c>
      <c r="S25" s="272">
        <f>SUM(S17:S22)</f>
        <v>0</v>
      </c>
      <c r="T25" s="724">
        <f>((S25/$B25))-1</f>
        <v>-1</v>
      </c>
      <c r="U25" s="272">
        <f>SUM(U17:U22)</f>
        <v>0</v>
      </c>
      <c r="V25" s="724">
        <f>((U25/$B25))-1</f>
        <v>-1</v>
      </c>
      <c r="W25" s="272">
        <f>SUM(W17:W24)</f>
        <v>0</v>
      </c>
      <c r="X25" s="724">
        <f>((W25/$B25))-1</f>
        <v>-1</v>
      </c>
      <c r="Y25" s="195">
        <f t="shared" si="72"/>
        <v>0</v>
      </c>
      <c r="Z25" s="734">
        <f t="shared" si="73"/>
        <v>-1</v>
      </c>
      <c r="AA25" s="272">
        <f>SUM(AA17:AA24)</f>
        <v>0</v>
      </c>
      <c r="AB25" s="724">
        <f>((AA25/$B25))-1</f>
        <v>-1</v>
      </c>
      <c r="AC25" s="272">
        <f>SUM(AC17:AC24)</f>
        <v>0</v>
      </c>
      <c r="AD25" s="724">
        <f>((AC25/$B25))-1</f>
        <v>-1</v>
      </c>
      <c r="AE25" s="272">
        <f>SUM(AE17:AE21)</f>
        <v>0</v>
      </c>
      <c r="AF25" s="724">
        <f>((AE25/$B25))-1</f>
        <v>-1</v>
      </c>
      <c r="AG25" s="195">
        <f t="shared" si="77"/>
        <v>0</v>
      </c>
      <c r="AH25" s="734">
        <f t="shared" si="78"/>
        <v>-1</v>
      </c>
    </row>
    <row r="26" spans="1:34" hidden="1" x14ac:dyDescent="0.25"/>
    <row r="27" spans="1:34" hidden="1" x14ac:dyDescent="0.25">
      <c r="L27" s="768"/>
    </row>
    <row r="28" spans="1:34" hidden="1" x14ac:dyDescent="0.25">
      <c r="A28" s="956" t="s">
        <v>314</v>
      </c>
      <c r="B28" s="957"/>
      <c r="C28" s="957"/>
      <c r="D28" s="957"/>
      <c r="E28" s="957"/>
      <c r="F28" s="957"/>
      <c r="G28" s="957"/>
      <c r="H28" s="957"/>
      <c r="I28" s="957"/>
      <c r="J28" s="957"/>
      <c r="K28" s="957"/>
      <c r="L28" s="957"/>
      <c r="M28" s="957"/>
      <c r="N28" s="957"/>
      <c r="O28" s="957"/>
      <c r="P28" s="957"/>
      <c r="Q28" s="957"/>
      <c r="R28" s="957"/>
      <c r="S28" s="548"/>
      <c r="T28" s="834"/>
      <c r="U28" s="548"/>
      <c r="V28" s="834"/>
      <c r="W28" s="548"/>
      <c r="X28" s="834"/>
      <c r="Y28" s="548"/>
      <c r="Z28" s="834"/>
      <c r="AA28" s="548"/>
      <c r="AB28" s="834"/>
      <c r="AC28" s="548"/>
      <c r="AD28" s="834"/>
      <c r="AE28" s="548"/>
      <c r="AF28" s="834"/>
      <c r="AG28" s="548"/>
      <c r="AH28" s="834"/>
    </row>
    <row r="29" spans="1:34" ht="32.25" hidden="1" thickBot="1" x14ac:dyDescent="0.3">
      <c r="A29" s="694" t="s">
        <v>8</v>
      </c>
      <c r="B29" s="407" t="str">
        <f t="shared" ref="B29:AH29" si="99">B16</f>
        <v>Meta / Mês</v>
      </c>
      <c r="C29" s="395" t="str">
        <f t="shared" si="99"/>
        <v>JAN</v>
      </c>
      <c r="D29" s="627" t="str">
        <f t="shared" si="99"/>
        <v>%</v>
      </c>
      <c r="E29" s="395" t="str">
        <f t="shared" si="99"/>
        <v>FEV</v>
      </c>
      <c r="F29" s="627" t="str">
        <f t="shared" si="99"/>
        <v>%</v>
      </c>
      <c r="G29" s="395" t="str">
        <f t="shared" si="99"/>
        <v>MAR</v>
      </c>
      <c r="H29" s="627" t="str">
        <f t="shared" si="99"/>
        <v>%</v>
      </c>
      <c r="I29" s="396" t="str">
        <f t="shared" si="99"/>
        <v>Trimestre</v>
      </c>
      <c r="J29" s="628" t="str">
        <f t="shared" si="99"/>
        <v>%</v>
      </c>
      <c r="K29" s="395" t="str">
        <f t="shared" si="99"/>
        <v>ABR</v>
      </c>
      <c r="L29" s="627" t="str">
        <f t="shared" si="99"/>
        <v>%</v>
      </c>
      <c r="M29" s="395" t="str">
        <f t="shared" si="99"/>
        <v>MAI</v>
      </c>
      <c r="N29" s="627" t="str">
        <f t="shared" si="99"/>
        <v>%</v>
      </c>
      <c r="O29" s="395" t="str">
        <f t="shared" si="99"/>
        <v>JUN</v>
      </c>
      <c r="P29" s="627" t="str">
        <f t="shared" si="99"/>
        <v>%</v>
      </c>
      <c r="Q29" s="396" t="str">
        <f t="shared" si="99"/>
        <v>Trimestre</v>
      </c>
      <c r="R29" s="628" t="str">
        <f t="shared" si="99"/>
        <v>%</v>
      </c>
      <c r="S29" s="43" t="str">
        <f t="shared" si="99"/>
        <v>JUL</v>
      </c>
      <c r="T29" s="627" t="str">
        <f t="shared" si="99"/>
        <v>%</v>
      </c>
      <c r="U29" s="43" t="str">
        <f t="shared" si="99"/>
        <v>AGO</v>
      </c>
      <c r="V29" s="627" t="str">
        <f t="shared" si="99"/>
        <v>%</v>
      </c>
      <c r="W29" s="43" t="str">
        <f t="shared" si="99"/>
        <v>SET</v>
      </c>
      <c r="X29" s="627" t="str">
        <f t="shared" si="99"/>
        <v>%</v>
      </c>
      <c r="Y29" s="45" t="str">
        <f t="shared" si="99"/>
        <v>Trimestre</v>
      </c>
      <c r="Z29" s="628" t="str">
        <f t="shared" si="99"/>
        <v>%</v>
      </c>
      <c r="AA29" s="43" t="str">
        <f t="shared" si="99"/>
        <v>OUT</v>
      </c>
      <c r="AB29" s="627" t="str">
        <f t="shared" si="99"/>
        <v>%</v>
      </c>
      <c r="AC29" s="43" t="str">
        <f t="shared" si="99"/>
        <v>NOV</v>
      </c>
      <c r="AD29" s="627" t="str">
        <f t="shared" si="99"/>
        <v>%</v>
      </c>
      <c r="AE29" s="43" t="str">
        <f t="shared" si="99"/>
        <v>DEZ</v>
      </c>
      <c r="AF29" s="627" t="str">
        <f t="shared" si="99"/>
        <v>%</v>
      </c>
      <c r="AG29" s="45" t="str">
        <f t="shared" si="99"/>
        <v>Trimestre</v>
      </c>
      <c r="AH29" s="628" t="str">
        <f t="shared" si="99"/>
        <v>%</v>
      </c>
    </row>
    <row r="30" spans="1:34" ht="16.5" hidden="1" thickTop="1" x14ac:dyDescent="0.25">
      <c r="A30" s="678" t="s">
        <v>152</v>
      </c>
      <c r="B30" s="408">
        <v>1</v>
      </c>
      <c r="C30" s="409">
        <v>1</v>
      </c>
      <c r="D30" s="813">
        <f>$D$32</f>
        <v>-1</v>
      </c>
      <c r="E30" s="409">
        <v>1</v>
      </c>
      <c r="F30" s="813">
        <f>$D$32</f>
        <v>-1</v>
      </c>
      <c r="G30" s="409">
        <v>0</v>
      </c>
      <c r="H30" s="813">
        <f>$D$32</f>
        <v>-1</v>
      </c>
      <c r="I30" s="399">
        <f t="shared" ref="I30:I38" si="100">C30+E30+G30</f>
        <v>2</v>
      </c>
      <c r="J30" s="737">
        <f>((I30/(3*$B30)))-1</f>
        <v>-0.33333333333333337</v>
      </c>
      <c r="K30" s="409">
        <v>0</v>
      </c>
      <c r="L30" s="727">
        <f t="shared" ref="L30:L33" si="101">((K30/$B30))-1</f>
        <v>-1</v>
      </c>
      <c r="M30" s="409">
        <v>0</v>
      </c>
      <c r="N30" s="813">
        <f>$D$32</f>
        <v>-1</v>
      </c>
      <c r="O30" s="409">
        <v>0</v>
      </c>
      <c r="P30" s="813">
        <f>$D$32</f>
        <v>-1</v>
      </c>
      <c r="Q30" s="399">
        <f>K30+M30+O30</f>
        <v>0</v>
      </c>
      <c r="R30" s="737">
        <f>((Q30/(3*$B30)))-1</f>
        <v>-1</v>
      </c>
      <c r="S30" s="409">
        <v>0</v>
      </c>
      <c r="T30" s="727">
        <f t="shared" ref="T30:T33" si="102">((S30/$B30))-1</f>
        <v>-1</v>
      </c>
      <c r="U30" s="409">
        <v>0</v>
      </c>
      <c r="V30" s="813">
        <f>$D$32</f>
        <v>-1</v>
      </c>
      <c r="W30" s="409">
        <v>0</v>
      </c>
      <c r="X30" s="813">
        <f>$D$32</f>
        <v>-1</v>
      </c>
      <c r="Y30" s="2">
        <f>S30+U30+W30</f>
        <v>0</v>
      </c>
      <c r="Z30" s="737">
        <f>((Y30/(3*$B30)))-1</f>
        <v>-1</v>
      </c>
      <c r="AA30" s="409">
        <v>0</v>
      </c>
      <c r="AB30" s="727">
        <f t="shared" ref="AB30:AB33" si="103">((AA30/$B30))-1</f>
        <v>-1</v>
      </c>
      <c r="AC30" s="409">
        <v>0</v>
      </c>
      <c r="AD30" s="813">
        <f>$D$32</f>
        <v>-1</v>
      </c>
      <c r="AE30" s="409">
        <v>0</v>
      </c>
      <c r="AF30" s="813">
        <f>$D$32</f>
        <v>-1</v>
      </c>
      <c r="AG30" s="2">
        <f>AA30+AC30+AE30</f>
        <v>0</v>
      </c>
      <c r="AH30" s="737">
        <f>((AG30/(3*$B30)))-1</f>
        <v>-1</v>
      </c>
    </row>
    <row r="31" spans="1:34" hidden="1" x14ac:dyDescent="0.25">
      <c r="A31" s="678" t="s">
        <v>150</v>
      </c>
      <c r="B31" s="408">
        <v>1</v>
      </c>
      <c r="C31" s="409">
        <v>1</v>
      </c>
      <c r="D31" s="813">
        <f>$D$32</f>
        <v>-1</v>
      </c>
      <c r="E31" s="409">
        <v>1</v>
      </c>
      <c r="F31" s="813">
        <f>$D$32</f>
        <v>-1</v>
      </c>
      <c r="G31" s="409">
        <v>0</v>
      </c>
      <c r="H31" s="813">
        <f>$D$32</f>
        <v>-1</v>
      </c>
      <c r="I31" s="399">
        <f t="shared" si="100"/>
        <v>2</v>
      </c>
      <c r="J31" s="737">
        <f t="shared" ref="J31:J38" si="104">((I31/(3*$B31)))-1</f>
        <v>-0.33333333333333337</v>
      </c>
      <c r="K31" s="409">
        <v>0</v>
      </c>
      <c r="L31" s="727">
        <f t="shared" si="101"/>
        <v>-1</v>
      </c>
      <c r="M31" s="409">
        <v>0</v>
      </c>
      <c r="N31" s="813">
        <f>$D$32</f>
        <v>-1</v>
      </c>
      <c r="O31" s="409">
        <v>0</v>
      </c>
      <c r="P31" s="813">
        <f>$D$32</f>
        <v>-1</v>
      </c>
      <c r="Q31" s="399">
        <f t="shared" ref="Q31:Q37" si="105">K31+M31+O31</f>
        <v>0</v>
      </c>
      <c r="R31" s="737">
        <f t="shared" ref="R31:R37" si="106">((Q31/(3*$B31)))-1</f>
        <v>-1</v>
      </c>
      <c r="S31" s="409">
        <v>0</v>
      </c>
      <c r="T31" s="727">
        <f t="shared" si="102"/>
        <v>-1</v>
      </c>
      <c r="U31" s="409">
        <v>0</v>
      </c>
      <c r="V31" s="813">
        <f>$D$32</f>
        <v>-1</v>
      </c>
      <c r="W31" s="409">
        <v>0</v>
      </c>
      <c r="X31" s="813">
        <f>$D$32</f>
        <v>-1</v>
      </c>
      <c r="Y31" s="2">
        <f t="shared" ref="Y31:Y37" si="107">S31+U31+W31</f>
        <v>0</v>
      </c>
      <c r="Z31" s="737">
        <f t="shared" ref="Z31:Z37" si="108">((Y31/(3*$B31)))-1</f>
        <v>-1</v>
      </c>
      <c r="AA31" s="409">
        <v>0</v>
      </c>
      <c r="AB31" s="727">
        <f t="shared" si="103"/>
        <v>-1</v>
      </c>
      <c r="AC31" s="409">
        <v>0</v>
      </c>
      <c r="AD31" s="813">
        <f>$D$32</f>
        <v>-1</v>
      </c>
      <c r="AE31" s="409">
        <v>0</v>
      </c>
      <c r="AF31" s="813">
        <f>$D$32</f>
        <v>-1</v>
      </c>
      <c r="AG31" s="2">
        <f t="shared" ref="AG31:AG37" si="109">AA31+AC31+AE31</f>
        <v>0</v>
      </c>
      <c r="AH31" s="737">
        <f t="shared" ref="AH31:AH37" si="110">((AG31/(3*$B31)))-1</f>
        <v>-1</v>
      </c>
    </row>
    <row r="32" spans="1:34" hidden="1" x14ac:dyDescent="0.25">
      <c r="A32" s="717" t="s">
        <v>153</v>
      </c>
      <c r="B32" s="410">
        <v>1</v>
      </c>
      <c r="C32" s="411">
        <v>0</v>
      </c>
      <c r="D32" s="828">
        <f>((C32/$B$31))-1</f>
        <v>-1</v>
      </c>
      <c r="E32" s="411">
        <v>1</v>
      </c>
      <c r="F32" s="828">
        <f t="shared" ref="F32:F37" si="111">((E32/$B$31))-1</f>
        <v>0</v>
      </c>
      <c r="G32" s="411">
        <v>0</v>
      </c>
      <c r="H32" s="828">
        <f t="shared" ref="H32:H37" si="112">((G32/$B$31))-1</f>
        <v>-1</v>
      </c>
      <c r="I32" s="412">
        <f t="shared" si="100"/>
        <v>1</v>
      </c>
      <c r="J32" s="829">
        <f t="shared" si="104"/>
        <v>-0.66666666666666674</v>
      </c>
      <c r="K32" s="411">
        <v>0</v>
      </c>
      <c r="L32" s="828">
        <f t="shared" si="101"/>
        <v>-1</v>
      </c>
      <c r="M32" s="411">
        <v>0</v>
      </c>
      <c r="N32" s="828">
        <f t="shared" ref="N32:N37" si="113">((M32/$B$31))-1</f>
        <v>-1</v>
      </c>
      <c r="O32" s="411">
        <v>0</v>
      </c>
      <c r="P32" s="828">
        <f t="shared" ref="P32:P37" si="114">((O32/$B$31))-1</f>
        <v>-1</v>
      </c>
      <c r="Q32" s="412">
        <f t="shared" si="105"/>
        <v>0</v>
      </c>
      <c r="R32" s="829">
        <f t="shared" si="106"/>
        <v>-1</v>
      </c>
      <c r="S32" s="411">
        <v>0</v>
      </c>
      <c r="T32" s="828">
        <f t="shared" si="102"/>
        <v>-1</v>
      </c>
      <c r="U32" s="411">
        <v>0</v>
      </c>
      <c r="V32" s="828">
        <f>((U32/$B$31))-1</f>
        <v>-1</v>
      </c>
      <c r="W32" s="411">
        <v>0</v>
      </c>
      <c r="X32" s="828">
        <f>((W32/$B$31))-1</f>
        <v>-1</v>
      </c>
      <c r="Y32" s="218">
        <f t="shared" si="107"/>
        <v>0</v>
      </c>
      <c r="Z32" s="829">
        <f t="shared" si="108"/>
        <v>-1</v>
      </c>
      <c r="AA32" s="411">
        <v>0</v>
      </c>
      <c r="AB32" s="828">
        <f t="shared" si="103"/>
        <v>-1</v>
      </c>
      <c r="AC32" s="411">
        <v>0</v>
      </c>
      <c r="AD32" s="828">
        <f>((AC32/$B$31))-1</f>
        <v>-1</v>
      </c>
      <c r="AE32" s="411">
        <v>0</v>
      </c>
      <c r="AF32" s="828">
        <f>((AE32/$B$31))-1</f>
        <v>-1</v>
      </c>
      <c r="AG32" s="218">
        <f t="shared" si="109"/>
        <v>0</v>
      </c>
      <c r="AH32" s="829">
        <f t="shared" si="110"/>
        <v>-1</v>
      </c>
    </row>
    <row r="33" spans="1:34" hidden="1" x14ac:dyDescent="0.25">
      <c r="A33" s="718" t="s">
        <v>14</v>
      </c>
      <c r="B33" s="413">
        <v>1</v>
      </c>
      <c r="C33" s="414">
        <v>1</v>
      </c>
      <c r="D33" s="828">
        <f t="shared" ref="D33:D37" si="115">((C33/$B$31))-1</f>
        <v>0</v>
      </c>
      <c r="E33" s="414">
        <v>1</v>
      </c>
      <c r="F33" s="828">
        <f t="shared" si="111"/>
        <v>0</v>
      </c>
      <c r="G33" s="414">
        <v>0</v>
      </c>
      <c r="H33" s="828">
        <f t="shared" si="112"/>
        <v>-1</v>
      </c>
      <c r="I33" s="415">
        <f t="shared" si="100"/>
        <v>2</v>
      </c>
      <c r="J33" s="830">
        <f t="shared" si="104"/>
        <v>-0.33333333333333337</v>
      </c>
      <c r="K33" s="414">
        <v>0</v>
      </c>
      <c r="L33" s="831">
        <f t="shared" si="101"/>
        <v>-1</v>
      </c>
      <c r="M33" s="414">
        <v>0</v>
      </c>
      <c r="N33" s="828">
        <f t="shared" si="113"/>
        <v>-1</v>
      </c>
      <c r="O33" s="414">
        <v>0</v>
      </c>
      <c r="P33" s="828">
        <f t="shared" si="114"/>
        <v>-1</v>
      </c>
      <c r="Q33" s="415">
        <f t="shared" si="105"/>
        <v>0</v>
      </c>
      <c r="R33" s="830">
        <f t="shared" si="106"/>
        <v>-1</v>
      </c>
      <c r="S33" s="414">
        <v>0</v>
      </c>
      <c r="T33" s="831">
        <f t="shared" si="102"/>
        <v>-1</v>
      </c>
      <c r="U33" s="414">
        <v>0</v>
      </c>
      <c r="V33" s="828">
        <f t="shared" ref="V33:V37" si="116">((U33/$B$31))-1</f>
        <v>-1</v>
      </c>
      <c r="W33" s="414">
        <v>0</v>
      </c>
      <c r="X33" s="828">
        <f t="shared" ref="X33:X37" si="117">((W33/$B$31))-1</f>
        <v>-1</v>
      </c>
      <c r="Y33" s="219">
        <f t="shared" si="107"/>
        <v>0</v>
      </c>
      <c r="Z33" s="830">
        <f t="shared" si="108"/>
        <v>-1</v>
      </c>
      <c r="AA33" s="414">
        <v>0</v>
      </c>
      <c r="AB33" s="831">
        <f t="shared" si="103"/>
        <v>-1</v>
      </c>
      <c r="AC33" s="414">
        <v>0</v>
      </c>
      <c r="AD33" s="828">
        <f t="shared" ref="AD33:AD37" si="118">((AC33/$B$31))-1</f>
        <v>-1</v>
      </c>
      <c r="AE33" s="414">
        <v>0</v>
      </c>
      <c r="AF33" s="828">
        <f t="shared" ref="AF33:AF37" si="119">((AE33/$B$31))-1</f>
        <v>-1</v>
      </c>
      <c r="AG33" s="219">
        <f t="shared" si="109"/>
        <v>0</v>
      </c>
      <c r="AH33" s="830">
        <f t="shared" si="110"/>
        <v>-1</v>
      </c>
    </row>
    <row r="34" spans="1:34" hidden="1" x14ac:dyDescent="0.25">
      <c r="A34" s="719" t="s">
        <v>151</v>
      </c>
      <c r="B34" s="416">
        <v>1</v>
      </c>
      <c r="C34" s="417">
        <v>1</v>
      </c>
      <c r="D34" s="828">
        <f t="shared" si="115"/>
        <v>0</v>
      </c>
      <c r="E34" s="417">
        <v>1</v>
      </c>
      <c r="F34" s="828">
        <f t="shared" si="111"/>
        <v>0</v>
      </c>
      <c r="G34" s="417">
        <v>0</v>
      </c>
      <c r="H34" s="828">
        <f t="shared" si="112"/>
        <v>-1</v>
      </c>
      <c r="I34" s="415">
        <f t="shared" ref="I34:I37" si="120">C34+E34+G34</f>
        <v>2</v>
      </c>
      <c r="J34" s="830">
        <f t="shared" ref="J34:J37" si="121">((I34/(3*$B34)))-1</f>
        <v>-0.33333333333333337</v>
      </c>
      <c r="K34" s="417">
        <v>0</v>
      </c>
      <c r="L34" s="832">
        <f t="shared" ref="L34:L37" si="122">$F$33</f>
        <v>0</v>
      </c>
      <c r="M34" s="417">
        <v>0</v>
      </c>
      <c r="N34" s="828">
        <f t="shared" si="113"/>
        <v>-1</v>
      </c>
      <c r="O34" s="417">
        <v>0</v>
      </c>
      <c r="P34" s="828">
        <f t="shared" si="114"/>
        <v>-1</v>
      </c>
      <c r="Q34" s="415">
        <f t="shared" si="105"/>
        <v>0</v>
      </c>
      <c r="R34" s="830">
        <f t="shared" si="106"/>
        <v>-1</v>
      </c>
      <c r="S34" s="417">
        <v>0</v>
      </c>
      <c r="T34" s="832">
        <f t="shared" ref="T34:T37" si="123">$F$33</f>
        <v>0</v>
      </c>
      <c r="U34" s="417">
        <v>0</v>
      </c>
      <c r="V34" s="828">
        <f t="shared" si="116"/>
        <v>-1</v>
      </c>
      <c r="W34" s="417">
        <v>0</v>
      </c>
      <c r="X34" s="828">
        <f t="shared" si="117"/>
        <v>-1</v>
      </c>
      <c r="Y34" s="219">
        <f t="shared" si="107"/>
        <v>0</v>
      </c>
      <c r="Z34" s="830">
        <f t="shared" si="108"/>
        <v>-1</v>
      </c>
      <c r="AA34" s="417">
        <v>0</v>
      </c>
      <c r="AB34" s="832">
        <f t="shared" ref="AB34:AB37" si="124">$F$33</f>
        <v>0</v>
      </c>
      <c r="AC34" s="417">
        <v>0</v>
      </c>
      <c r="AD34" s="828">
        <f t="shared" si="118"/>
        <v>-1</v>
      </c>
      <c r="AE34" s="417">
        <v>0</v>
      </c>
      <c r="AF34" s="828">
        <f t="shared" si="119"/>
        <v>-1</v>
      </c>
      <c r="AG34" s="219">
        <f t="shared" si="109"/>
        <v>0</v>
      </c>
      <c r="AH34" s="830">
        <f t="shared" si="110"/>
        <v>-1</v>
      </c>
    </row>
    <row r="35" spans="1:34" hidden="1" x14ac:dyDescent="0.25">
      <c r="A35" s="720" t="s">
        <v>337</v>
      </c>
      <c r="B35" s="418">
        <v>1</v>
      </c>
      <c r="C35" s="419">
        <v>1</v>
      </c>
      <c r="D35" s="828">
        <f t="shared" si="115"/>
        <v>0</v>
      </c>
      <c r="E35" s="419">
        <v>1</v>
      </c>
      <c r="F35" s="828">
        <f t="shared" si="111"/>
        <v>0</v>
      </c>
      <c r="G35" s="419">
        <v>0</v>
      </c>
      <c r="H35" s="828">
        <f t="shared" si="112"/>
        <v>-1</v>
      </c>
      <c r="I35" s="415">
        <v>0</v>
      </c>
      <c r="J35" s="830">
        <f t="shared" si="121"/>
        <v>-1</v>
      </c>
      <c r="K35" s="419">
        <v>0</v>
      </c>
      <c r="L35" s="832">
        <f t="shared" si="122"/>
        <v>0</v>
      </c>
      <c r="M35" s="419">
        <v>0</v>
      </c>
      <c r="N35" s="828">
        <f t="shared" si="113"/>
        <v>-1</v>
      </c>
      <c r="O35" s="419">
        <v>0</v>
      </c>
      <c r="P35" s="828">
        <f t="shared" si="114"/>
        <v>-1</v>
      </c>
      <c r="Q35" s="415">
        <f t="shared" si="105"/>
        <v>0</v>
      </c>
      <c r="R35" s="830">
        <f t="shared" si="106"/>
        <v>-1</v>
      </c>
      <c r="S35" s="419">
        <v>0</v>
      </c>
      <c r="T35" s="832">
        <f t="shared" si="123"/>
        <v>0</v>
      </c>
      <c r="U35" s="419">
        <v>0</v>
      </c>
      <c r="V35" s="828">
        <f t="shared" si="116"/>
        <v>-1</v>
      </c>
      <c r="W35" s="419">
        <v>0</v>
      </c>
      <c r="X35" s="828">
        <f t="shared" si="117"/>
        <v>-1</v>
      </c>
      <c r="Y35" s="219">
        <f t="shared" si="107"/>
        <v>0</v>
      </c>
      <c r="Z35" s="830">
        <f t="shared" si="108"/>
        <v>-1</v>
      </c>
      <c r="AA35" s="419">
        <v>0</v>
      </c>
      <c r="AB35" s="832">
        <f t="shared" si="124"/>
        <v>0</v>
      </c>
      <c r="AC35" s="419">
        <v>0</v>
      </c>
      <c r="AD35" s="828">
        <f t="shared" si="118"/>
        <v>-1</v>
      </c>
      <c r="AE35" s="419">
        <v>0</v>
      </c>
      <c r="AF35" s="828">
        <f t="shared" si="119"/>
        <v>-1</v>
      </c>
      <c r="AG35" s="219">
        <f t="shared" si="109"/>
        <v>0</v>
      </c>
      <c r="AH35" s="830">
        <f t="shared" si="110"/>
        <v>-1</v>
      </c>
    </row>
    <row r="36" spans="1:34" hidden="1" x14ac:dyDescent="0.25">
      <c r="A36" s="720" t="s">
        <v>338</v>
      </c>
      <c r="B36" s="418">
        <v>1</v>
      </c>
      <c r="C36" s="419">
        <v>0</v>
      </c>
      <c r="D36" s="828">
        <f t="shared" si="115"/>
        <v>-1</v>
      </c>
      <c r="E36" s="419">
        <v>1</v>
      </c>
      <c r="F36" s="828">
        <f t="shared" si="111"/>
        <v>0</v>
      </c>
      <c r="G36" s="419">
        <v>0</v>
      </c>
      <c r="H36" s="828">
        <f t="shared" si="112"/>
        <v>-1</v>
      </c>
      <c r="I36" s="415">
        <v>0</v>
      </c>
      <c r="J36" s="830">
        <f t="shared" si="121"/>
        <v>-1</v>
      </c>
      <c r="K36" s="419">
        <v>0</v>
      </c>
      <c r="L36" s="832">
        <f t="shared" si="122"/>
        <v>0</v>
      </c>
      <c r="M36" s="419">
        <v>0</v>
      </c>
      <c r="N36" s="828">
        <f t="shared" si="113"/>
        <v>-1</v>
      </c>
      <c r="O36" s="419">
        <v>0</v>
      </c>
      <c r="P36" s="828">
        <f t="shared" si="114"/>
        <v>-1</v>
      </c>
      <c r="Q36" s="415">
        <f t="shared" si="105"/>
        <v>0</v>
      </c>
      <c r="R36" s="830">
        <f t="shared" si="106"/>
        <v>-1</v>
      </c>
      <c r="S36" s="419">
        <v>0</v>
      </c>
      <c r="T36" s="832">
        <f t="shared" si="123"/>
        <v>0</v>
      </c>
      <c r="U36" s="419">
        <v>0</v>
      </c>
      <c r="V36" s="828">
        <f t="shared" si="116"/>
        <v>-1</v>
      </c>
      <c r="W36" s="419">
        <v>0</v>
      </c>
      <c r="X36" s="828">
        <f t="shared" si="117"/>
        <v>-1</v>
      </c>
      <c r="Y36" s="219">
        <f t="shared" si="107"/>
        <v>0</v>
      </c>
      <c r="Z36" s="830">
        <f t="shared" si="108"/>
        <v>-1</v>
      </c>
      <c r="AA36" s="419">
        <v>0</v>
      </c>
      <c r="AB36" s="832">
        <f t="shared" si="124"/>
        <v>0</v>
      </c>
      <c r="AC36" s="419">
        <v>0</v>
      </c>
      <c r="AD36" s="828">
        <f t="shared" si="118"/>
        <v>-1</v>
      </c>
      <c r="AE36" s="419">
        <v>0</v>
      </c>
      <c r="AF36" s="828">
        <f t="shared" si="119"/>
        <v>-1</v>
      </c>
      <c r="AG36" s="219">
        <f t="shared" si="109"/>
        <v>0</v>
      </c>
      <c r="AH36" s="830">
        <f t="shared" si="110"/>
        <v>-1</v>
      </c>
    </row>
    <row r="37" spans="1:34" ht="16.5" hidden="1" thickBot="1" x14ac:dyDescent="0.3">
      <c r="A37" s="721" t="s">
        <v>251</v>
      </c>
      <c r="B37" s="420">
        <v>1</v>
      </c>
      <c r="C37" s="421">
        <v>1</v>
      </c>
      <c r="D37" s="828">
        <f t="shared" si="115"/>
        <v>0</v>
      </c>
      <c r="E37" s="421">
        <v>1</v>
      </c>
      <c r="F37" s="828">
        <f t="shared" si="111"/>
        <v>0</v>
      </c>
      <c r="G37" s="421">
        <v>0</v>
      </c>
      <c r="H37" s="828">
        <f t="shared" si="112"/>
        <v>-1</v>
      </c>
      <c r="I37" s="415">
        <f t="shared" si="120"/>
        <v>2</v>
      </c>
      <c r="J37" s="830">
        <f t="shared" si="121"/>
        <v>-0.33333333333333337</v>
      </c>
      <c r="K37" s="421">
        <v>0</v>
      </c>
      <c r="L37" s="833">
        <f t="shared" si="122"/>
        <v>0</v>
      </c>
      <c r="M37" s="421">
        <v>0</v>
      </c>
      <c r="N37" s="828">
        <f t="shared" si="113"/>
        <v>-1</v>
      </c>
      <c r="O37" s="421">
        <v>0</v>
      </c>
      <c r="P37" s="828">
        <f t="shared" si="114"/>
        <v>-1</v>
      </c>
      <c r="Q37" s="415">
        <f t="shared" si="105"/>
        <v>0</v>
      </c>
      <c r="R37" s="830">
        <f t="shared" si="106"/>
        <v>-1</v>
      </c>
      <c r="S37" s="421">
        <v>0</v>
      </c>
      <c r="T37" s="833">
        <f t="shared" si="123"/>
        <v>0</v>
      </c>
      <c r="U37" s="421">
        <v>0</v>
      </c>
      <c r="V37" s="828">
        <f t="shared" si="116"/>
        <v>-1</v>
      </c>
      <c r="W37" s="421">
        <v>0</v>
      </c>
      <c r="X37" s="828">
        <f t="shared" si="117"/>
        <v>-1</v>
      </c>
      <c r="Y37" s="219">
        <f t="shared" si="107"/>
        <v>0</v>
      </c>
      <c r="Z37" s="830">
        <f t="shared" si="108"/>
        <v>-1</v>
      </c>
      <c r="AA37" s="421">
        <v>0</v>
      </c>
      <c r="AB37" s="833">
        <f t="shared" si="124"/>
        <v>0</v>
      </c>
      <c r="AC37" s="421">
        <v>0</v>
      </c>
      <c r="AD37" s="828">
        <f t="shared" si="118"/>
        <v>-1</v>
      </c>
      <c r="AE37" s="421">
        <v>0</v>
      </c>
      <c r="AF37" s="828">
        <f t="shared" si="119"/>
        <v>-1</v>
      </c>
      <c r="AG37" s="219">
        <f t="shared" si="109"/>
        <v>0</v>
      </c>
      <c r="AH37" s="830">
        <f t="shared" si="110"/>
        <v>-1</v>
      </c>
    </row>
    <row r="38" spans="1:34" ht="16.5" hidden="1" thickBot="1" x14ac:dyDescent="0.3">
      <c r="A38" s="722" t="s">
        <v>2</v>
      </c>
      <c r="B38" s="422">
        <f>SUM(B30:B37)</f>
        <v>8</v>
      </c>
      <c r="C38" s="423">
        <f>SUM(C30:C37)</f>
        <v>6</v>
      </c>
      <c r="D38" s="828">
        <f>((C38/$B$38))-1</f>
        <v>-0.25</v>
      </c>
      <c r="E38" s="423">
        <f>SUM(E30:E37)</f>
        <v>8</v>
      </c>
      <c r="F38" s="828">
        <f>((E38/$B$38))-1</f>
        <v>0</v>
      </c>
      <c r="G38" s="423">
        <f>SUM(G30:G37)</f>
        <v>0</v>
      </c>
      <c r="H38" s="828">
        <f>((G38/$B$38))-1</f>
        <v>-1</v>
      </c>
      <c r="I38" s="424">
        <f t="shared" si="100"/>
        <v>14</v>
      </c>
      <c r="J38" s="753">
        <f t="shared" si="104"/>
        <v>-0.41666666666666663</v>
      </c>
      <c r="K38" s="423">
        <f>SUM(K30:K37)</f>
        <v>0</v>
      </c>
      <c r="L38" s="806">
        <f>((K38/$B38))-1</f>
        <v>-1</v>
      </c>
      <c r="M38" s="423">
        <f>SUM(M30:M37)</f>
        <v>0</v>
      </c>
      <c r="N38" s="828">
        <f>((M38/$B$38))-1</f>
        <v>-1</v>
      </c>
      <c r="O38" s="423">
        <f>SUM(O30:O37)</f>
        <v>0</v>
      </c>
      <c r="P38" s="828">
        <f>((O38/$B$38))-1</f>
        <v>-1</v>
      </c>
      <c r="Q38" s="424">
        <f>K38+M38+O38</f>
        <v>0</v>
      </c>
      <c r="R38" s="753">
        <f>((Q38/(3*$B38)))-1</f>
        <v>-1</v>
      </c>
      <c r="S38" s="423">
        <v>5</v>
      </c>
      <c r="T38" s="806">
        <f>((S38/$B38))-1</f>
        <v>-0.375</v>
      </c>
      <c r="U38" s="1">
        <f>SUM(U30:U37)</f>
        <v>0</v>
      </c>
      <c r="V38" s="828">
        <f>((U38/$B$38))-1</f>
        <v>-1</v>
      </c>
      <c r="W38" s="1">
        <f>SUM(W30:W37)</f>
        <v>0</v>
      </c>
      <c r="X38" s="828">
        <f>((W38/$B$38))-1</f>
        <v>-1</v>
      </c>
      <c r="Y38" s="536">
        <f>S38+U38+W38</f>
        <v>5</v>
      </c>
      <c r="Z38" s="753">
        <f>((Y38/(3*$B38)))-1</f>
        <v>-0.79166666666666663</v>
      </c>
      <c r="AA38" s="1">
        <f>SUM(AA30:AA37)</f>
        <v>0</v>
      </c>
      <c r="AB38" s="806">
        <f>((AA38/$B38))-1</f>
        <v>-1</v>
      </c>
      <c r="AC38" s="1">
        <f>SUM(AC30:AC37)</f>
        <v>0</v>
      </c>
      <c r="AD38" s="828">
        <f>((AC38/$B$38))-1</f>
        <v>-1</v>
      </c>
      <c r="AE38" s="1">
        <f>SUM(AE30:AE37)</f>
        <v>0</v>
      </c>
      <c r="AF38" s="828">
        <f>((AE38/$B$38))-1</f>
        <v>-1</v>
      </c>
      <c r="AG38" s="536">
        <f>AA38+AC38+AE38</f>
        <v>0</v>
      </c>
      <c r="AH38" s="753">
        <f>((AG38/(3*$B38)))-1</f>
        <v>-1</v>
      </c>
    </row>
    <row r="39" spans="1:34" x14ac:dyDescent="0.25">
      <c r="S39" s="549"/>
    </row>
  </sheetData>
  <mergeCells count="5">
    <mergeCell ref="A2:R2"/>
    <mergeCell ref="A3:R3"/>
    <mergeCell ref="A28:R28"/>
    <mergeCell ref="A5:AH5"/>
    <mergeCell ref="A15:AH15"/>
  </mergeCells>
  <pageMargins left="0.23622047244094491" right="0.23622047244094491" top="0.35433070866141736" bottom="0.59055118110236227" header="0.31496062992125984" footer="0.31496062992125984"/>
  <pageSetup paperSize="9" scale="52" orientation="landscape" r:id="rId1"/>
  <headerFooter>
    <oddFooter>&amp;L&amp;12Fonte: Sistema WEBSAASS / SMS&amp;RPag.  &amp;P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  <pageSetUpPr fitToPage="1"/>
  </sheetPr>
  <dimension ref="A2:AH26"/>
  <sheetViews>
    <sheetView showGridLines="0" zoomScale="90" zoomScaleNormal="90" workbookViewId="0">
      <pane xSplit="1" topLeftCell="B1" activePane="topRight" state="frozen"/>
      <selection activeCell="B1" sqref="B1"/>
      <selection pane="topRight" activeCell="B1" sqref="B1"/>
    </sheetView>
  </sheetViews>
  <sheetFormatPr defaultColWidth="8.85546875" defaultRowHeight="15.75" x14ac:dyDescent="0.25"/>
  <cols>
    <col min="1" max="1" width="32.28515625" style="647" customWidth="1"/>
    <col min="2" max="2" width="9" style="547" bestFit="1" customWidth="1"/>
    <col min="3" max="3" width="9" style="543" bestFit="1" customWidth="1"/>
    <col min="4" max="4" width="8.140625" style="807" bestFit="1" customWidth="1"/>
    <col min="5" max="5" width="9" style="543" bestFit="1" customWidth="1"/>
    <col min="6" max="6" width="8.140625" style="807" bestFit="1" customWidth="1"/>
    <col min="7" max="7" width="9" style="543" bestFit="1" customWidth="1"/>
    <col min="8" max="8" width="9.28515625" style="807" bestFit="1" customWidth="1"/>
    <col min="9" max="9" width="10.7109375" style="543" hidden="1" customWidth="1"/>
    <col min="10" max="10" width="8.140625" style="807" hidden="1" customWidth="1"/>
    <col min="11" max="11" width="9" style="543" bestFit="1" customWidth="1"/>
    <col min="12" max="12" width="9.28515625" style="807" bestFit="1" customWidth="1"/>
    <col min="13" max="13" width="9" style="543" bestFit="1" customWidth="1"/>
    <col min="14" max="14" width="9.28515625" style="807" bestFit="1" customWidth="1"/>
    <col min="15" max="15" width="9" style="543" bestFit="1" customWidth="1"/>
    <col min="16" max="16" width="9.28515625" style="807" bestFit="1" customWidth="1"/>
    <col min="17" max="17" width="11.140625" style="543" hidden="1" customWidth="1"/>
    <col min="18" max="18" width="9.28515625" style="807" hidden="1" customWidth="1"/>
    <col min="19" max="19" width="9" style="543" bestFit="1" customWidth="1"/>
    <col min="20" max="20" width="9.28515625" style="807" bestFit="1" customWidth="1"/>
    <col min="21" max="21" width="9" style="543" bestFit="1" customWidth="1"/>
    <col min="22" max="22" width="9.28515625" style="807" bestFit="1" customWidth="1"/>
    <col min="23" max="23" width="9" style="543" bestFit="1" customWidth="1"/>
    <col min="24" max="24" width="9.28515625" style="807" bestFit="1" customWidth="1"/>
    <col min="25" max="25" width="9" style="543" hidden="1" customWidth="1"/>
    <col min="26" max="26" width="9.28515625" style="807" hidden="1" customWidth="1"/>
    <col min="27" max="27" width="9" style="543" bestFit="1" customWidth="1"/>
    <col min="28" max="28" width="9.28515625" style="807" bestFit="1" customWidth="1"/>
    <col min="29" max="29" width="9" style="543" bestFit="1" customWidth="1"/>
    <col min="30" max="30" width="9.28515625" style="807" bestFit="1" customWidth="1"/>
    <col min="31" max="31" width="9" style="543" bestFit="1" customWidth="1"/>
    <col min="32" max="32" width="9.28515625" style="807" bestFit="1" customWidth="1"/>
    <col min="33" max="33" width="9" style="543" hidden="1" customWidth="1"/>
    <col min="34" max="34" width="9.28515625" style="807" hidden="1" customWidth="1"/>
  </cols>
  <sheetData>
    <row r="2" spans="1:34" x14ac:dyDescent="0.25">
      <c r="A2" s="949" t="s">
        <v>396</v>
      </c>
      <c r="B2" s="949"/>
      <c r="C2" s="949"/>
      <c r="D2" s="949"/>
      <c r="E2" s="949"/>
      <c r="F2" s="949"/>
      <c r="G2" s="949"/>
      <c r="H2" s="949"/>
      <c r="I2" s="949"/>
      <c r="J2" s="949"/>
      <c r="K2" s="949"/>
      <c r="L2" s="949"/>
      <c r="M2" s="949"/>
      <c r="N2" s="949"/>
      <c r="O2" s="949"/>
      <c r="P2" s="949"/>
      <c r="Q2" s="949"/>
      <c r="R2" s="949"/>
    </row>
    <row r="3" spans="1:34" x14ac:dyDescent="0.25">
      <c r="A3" s="949" t="s">
        <v>133</v>
      </c>
      <c r="B3" s="949"/>
      <c r="C3" s="949"/>
      <c r="D3" s="949"/>
      <c r="E3" s="949"/>
      <c r="F3" s="949"/>
      <c r="G3" s="949"/>
      <c r="H3" s="949"/>
      <c r="I3" s="949"/>
      <c r="J3" s="949"/>
      <c r="K3" s="949"/>
      <c r="L3" s="949"/>
      <c r="M3" s="949"/>
      <c r="N3" s="949"/>
      <c r="O3" s="949"/>
      <c r="P3" s="949"/>
      <c r="Q3" s="949"/>
      <c r="R3" s="949"/>
    </row>
    <row r="5" spans="1:34" x14ac:dyDescent="0.25">
      <c r="A5" s="953" t="s">
        <v>409</v>
      </c>
      <c r="B5" s="954"/>
      <c r="C5" s="954"/>
      <c r="D5" s="954"/>
      <c r="E5" s="954"/>
      <c r="F5" s="954"/>
      <c r="G5" s="954"/>
      <c r="H5" s="954"/>
      <c r="I5" s="954"/>
      <c r="J5" s="954"/>
      <c r="K5" s="954"/>
      <c r="L5" s="954"/>
      <c r="M5" s="954"/>
      <c r="N5" s="954"/>
      <c r="O5" s="954"/>
      <c r="P5" s="954"/>
      <c r="Q5" s="954"/>
      <c r="R5" s="954"/>
      <c r="S5" s="954"/>
      <c r="T5" s="954"/>
      <c r="U5" s="954"/>
      <c r="V5" s="954"/>
      <c r="W5" s="954"/>
      <c r="X5" s="954"/>
      <c r="Y5" s="954"/>
      <c r="Z5" s="954"/>
      <c r="AA5" s="954"/>
      <c r="AB5" s="954"/>
      <c r="AC5" s="954"/>
      <c r="AD5" s="954"/>
      <c r="AE5" s="954"/>
      <c r="AF5" s="954"/>
      <c r="AG5" s="954"/>
      <c r="AH5" s="954"/>
    </row>
    <row r="6" spans="1:34" s="650" customFormat="1" ht="25.5" x14ac:dyDescent="0.2">
      <c r="A6" s="661" t="s">
        <v>8</v>
      </c>
      <c r="B6" s="659" t="s">
        <v>9</v>
      </c>
      <c r="C6" s="661" t="str">
        <f>'UBS Vila Dalva'!C6</f>
        <v>JAN</v>
      </c>
      <c r="D6" s="624" t="str">
        <f>'UBS Vila Dalva'!D6</f>
        <v>%</v>
      </c>
      <c r="E6" s="661" t="str">
        <f>'UBS Vila Dalva'!E6</f>
        <v>FEV</v>
      </c>
      <c r="F6" s="624" t="str">
        <f>'UBS Vila Dalva'!F6</f>
        <v>%</v>
      </c>
      <c r="G6" s="661" t="str">
        <f>'UBS Vila Dalva'!G6</f>
        <v>MAR</v>
      </c>
      <c r="H6" s="624" t="str">
        <f>'UBS Vila Dalva'!H6</f>
        <v>%</v>
      </c>
      <c r="I6" s="649" t="str">
        <f>'UBS Vila Dalva'!I6</f>
        <v>Trimestre</v>
      </c>
      <c r="J6" s="625" t="str">
        <f>'UBS Vila Dalva'!J6</f>
        <v>%</v>
      </c>
      <c r="K6" s="661" t="str">
        <f>'UBS Vila Dalva'!K6</f>
        <v>ABR</v>
      </c>
      <c r="L6" s="624" t="str">
        <f>'UBS Vila Dalva'!L6</f>
        <v>%</v>
      </c>
      <c r="M6" s="661" t="str">
        <f>'UBS Vila Dalva'!M6</f>
        <v>MAI</v>
      </c>
      <c r="N6" s="624" t="str">
        <f>'UBS Vila Dalva'!N6</f>
        <v>%</v>
      </c>
      <c r="O6" s="661" t="str">
        <f>'UBS Vila Dalva'!O6</f>
        <v>JUN</v>
      </c>
      <c r="P6" s="624" t="str">
        <f>'UBS Vila Dalva'!P6</f>
        <v>%</v>
      </c>
      <c r="Q6" s="649" t="str">
        <f>'UBS Vila Dalva'!Q6</f>
        <v>Trimestre</v>
      </c>
      <c r="R6" s="625" t="str">
        <f>'UBS Vila Dalva'!R6</f>
        <v>%</v>
      </c>
      <c r="S6" s="661" t="str">
        <f>'UBS Vila Dalva'!S6</f>
        <v>JUL</v>
      </c>
      <c r="T6" s="624" t="str">
        <f>'UBS Vila Dalva'!T6</f>
        <v>%</v>
      </c>
      <c r="U6" s="661" t="str">
        <f>'UBS Vila Dalva'!U6</f>
        <v>AGO</v>
      </c>
      <c r="V6" s="624" t="str">
        <f>'UBS Vila Dalva'!V6</f>
        <v>%</v>
      </c>
      <c r="W6" s="661" t="str">
        <f>'UBS Vila Dalva'!W6</f>
        <v>SET</v>
      </c>
      <c r="X6" s="624" t="str">
        <f>'UBS Vila Dalva'!X6</f>
        <v>%</v>
      </c>
      <c r="Y6" s="649" t="str">
        <f>'UBS Vila Dalva'!Y6</f>
        <v>Trimestre</v>
      </c>
      <c r="Z6" s="625" t="str">
        <f>'UBS Vila Dalva'!Z6</f>
        <v>%</v>
      </c>
      <c r="AA6" s="661" t="str">
        <f>'UBS Vila Dalva'!AA6</f>
        <v>OUT</v>
      </c>
      <c r="AB6" s="624" t="str">
        <f>'UBS Vila Dalva'!AB6</f>
        <v>%</v>
      </c>
      <c r="AC6" s="661" t="str">
        <f>'UBS Vila Dalva'!AC6</f>
        <v>NOV</v>
      </c>
      <c r="AD6" s="624" t="str">
        <f>'UBS Vila Dalva'!AD6</f>
        <v>%</v>
      </c>
      <c r="AE6" s="661" t="str">
        <f>'UBS Vila Dalva'!AE6</f>
        <v>DEZ</v>
      </c>
      <c r="AF6" s="624" t="str">
        <f>'UBS Vila Dalva'!AF6</f>
        <v>%</v>
      </c>
      <c r="AG6" s="649" t="str">
        <f>'UBS Vila Dalva'!AG6</f>
        <v>Trimestre</v>
      </c>
      <c r="AH6" s="625" t="str">
        <f>'UBS Vila Dalva'!AH6</f>
        <v>%</v>
      </c>
    </row>
    <row r="7" spans="1:34" x14ac:dyDescent="0.25">
      <c r="A7" s="394" t="s">
        <v>11</v>
      </c>
      <c r="B7" s="389">
        <v>3600</v>
      </c>
      <c r="C7" s="390">
        <v>3402</v>
      </c>
      <c r="D7" s="724">
        <f>((C7/$B7))</f>
        <v>0.94499999999999995</v>
      </c>
      <c r="E7" s="390">
        <v>2951</v>
      </c>
      <c r="F7" s="724">
        <f>((E7/$B7))</f>
        <v>0.81972222222222224</v>
      </c>
      <c r="G7" s="390">
        <v>2791</v>
      </c>
      <c r="H7" s="724">
        <f>((G7/$B7))</f>
        <v>0.77527777777777773</v>
      </c>
      <c r="I7" s="391">
        <f t="shared" ref="I7:I12" si="0">C7+E7+G7</f>
        <v>9144</v>
      </c>
      <c r="J7" s="734">
        <f>((I7/(3*$B7)))</f>
        <v>0.84666666666666668</v>
      </c>
      <c r="K7" s="390">
        <v>2837</v>
      </c>
      <c r="L7" s="724">
        <f>((K7/$B7))</f>
        <v>0.78805555555555551</v>
      </c>
      <c r="M7" s="390">
        <v>3068</v>
      </c>
      <c r="N7" s="724">
        <f>((M7/$B7))</f>
        <v>0.85222222222222221</v>
      </c>
      <c r="O7" s="390">
        <v>2022</v>
      </c>
      <c r="P7" s="724">
        <f>((O7/$B7))</f>
        <v>0.56166666666666665</v>
      </c>
      <c r="Q7" s="391">
        <f>K7+M7+O7</f>
        <v>7927</v>
      </c>
      <c r="R7" s="734">
        <f>((Q7/(3*$B7)))</f>
        <v>0.73398148148148146</v>
      </c>
      <c r="S7" s="390">
        <v>0</v>
      </c>
      <c r="T7" s="724">
        <f>((S7/$B7))</f>
        <v>0</v>
      </c>
      <c r="U7" s="390">
        <v>0</v>
      </c>
      <c r="V7" s="724">
        <f>((U7/$B7))</f>
        <v>0</v>
      </c>
      <c r="W7" s="390">
        <v>0</v>
      </c>
      <c r="X7" s="724">
        <f>((W7/$B7))</f>
        <v>0</v>
      </c>
      <c r="Y7" s="391">
        <f t="shared" ref="Y7:Y11" si="1">S7+U7+W7</f>
        <v>0</v>
      </c>
      <c r="Z7" s="734">
        <f>((Y7/(3*$B7)))</f>
        <v>0</v>
      </c>
      <c r="AA7" s="390">
        <v>0</v>
      </c>
      <c r="AB7" s="724">
        <f>((AA7/$B7))</f>
        <v>0</v>
      </c>
      <c r="AC7" s="390">
        <v>0</v>
      </c>
      <c r="AD7" s="724">
        <f>((AC7/$B7))</f>
        <v>0</v>
      </c>
      <c r="AE7" s="390">
        <v>0</v>
      </c>
      <c r="AF7" s="724">
        <f>((AE7/$B7))</f>
        <v>0</v>
      </c>
      <c r="AG7" s="391">
        <f>AA7+AC7+AE7</f>
        <v>0</v>
      </c>
      <c r="AH7" s="734">
        <f>((AG7/(3*$B7)))</f>
        <v>0</v>
      </c>
    </row>
    <row r="8" spans="1:34" x14ac:dyDescent="0.25">
      <c r="A8" s="394" t="s">
        <v>142</v>
      </c>
      <c r="B8" s="389">
        <v>1248</v>
      </c>
      <c r="C8" s="390">
        <v>644</v>
      </c>
      <c r="D8" s="724">
        <f t="shared" ref="D8:F13" si="2">((C8/$B8))</f>
        <v>0.51602564102564108</v>
      </c>
      <c r="E8" s="390">
        <v>619</v>
      </c>
      <c r="F8" s="724">
        <f t="shared" si="2"/>
        <v>0.49599358974358976</v>
      </c>
      <c r="G8" s="390">
        <v>784</v>
      </c>
      <c r="H8" s="724">
        <f t="shared" ref="H8" si="3">((G8/$B8))</f>
        <v>0.62820512820512819</v>
      </c>
      <c r="I8" s="391">
        <f t="shared" si="0"/>
        <v>2047</v>
      </c>
      <c r="J8" s="734">
        <f t="shared" ref="J8:J13" si="4">((I8/(3*$B8)))</f>
        <v>0.54674145299145294</v>
      </c>
      <c r="K8" s="390">
        <v>913</v>
      </c>
      <c r="L8" s="724">
        <f t="shared" ref="L8" si="5">((K8/$B8))</f>
        <v>0.73157051282051277</v>
      </c>
      <c r="M8" s="390">
        <v>1266</v>
      </c>
      <c r="N8" s="724">
        <f t="shared" ref="N8" si="6">((M8/$B8))</f>
        <v>1.0144230769230769</v>
      </c>
      <c r="O8" s="390">
        <v>910</v>
      </c>
      <c r="P8" s="724">
        <f t="shared" ref="P8" si="7">((O8/$B8))</f>
        <v>0.72916666666666663</v>
      </c>
      <c r="Q8" s="391">
        <f t="shared" ref="Q8:Q12" si="8">K8+M8+O8</f>
        <v>3089</v>
      </c>
      <c r="R8" s="734">
        <f t="shared" ref="R8:R13" si="9">((Q8/(3*$B8)))</f>
        <v>0.82505341880341876</v>
      </c>
      <c r="S8" s="390">
        <v>0</v>
      </c>
      <c r="T8" s="724">
        <f t="shared" ref="T8" si="10">((S8/$B8))</f>
        <v>0</v>
      </c>
      <c r="U8" s="390">
        <v>0</v>
      </c>
      <c r="V8" s="724">
        <f t="shared" ref="V8" si="11">((U8/$B8))</f>
        <v>0</v>
      </c>
      <c r="W8" s="390">
        <v>0</v>
      </c>
      <c r="X8" s="724">
        <f t="shared" ref="X8" si="12">((W8/$B8))</f>
        <v>0</v>
      </c>
      <c r="Y8" s="391">
        <f t="shared" si="1"/>
        <v>0</v>
      </c>
      <c r="Z8" s="734">
        <f t="shared" ref="Z8:Z13" si="13">((Y8/(3*$B8)))</f>
        <v>0</v>
      </c>
      <c r="AA8" s="390">
        <v>0</v>
      </c>
      <c r="AB8" s="724">
        <f t="shared" ref="AB8" si="14">((AA8/$B8))</f>
        <v>0</v>
      </c>
      <c r="AC8" s="390">
        <v>0</v>
      </c>
      <c r="AD8" s="724">
        <f t="shared" ref="AD8" si="15">((AC8/$B8))</f>
        <v>0</v>
      </c>
      <c r="AE8" s="390">
        <v>0</v>
      </c>
      <c r="AF8" s="724">
        <f t="shared" ref="AF8" si="16">((AE8/$B8))</f>
        <v>0</v>
      </c>
      <c r="AG8" s="391">
        <f t="shared" ref="AG8:AG11" si="17">AA8+AC8+AE8</f>
        <v>0</v>
      </c>
      <c r="AH8" s="734">
        <f t="shared" ref="AH8:AH13" si="18">((AG8/(3*$B8)))</f>
        <v>0</v>
      </c>
    </row>
    <row r="9" spans="1:34" x14ac:dyDescent="0.25">
      <c r="A9" s="394" t="s">
        <v>12</v>
      </c>
      <c r="B9" s="389">
        <v>468</v>
      </c>
      <c r="C9" s="390">
        <v>315</v>
      </c>
      <c r="D9" s="724">
        <f t="shared" si="2"/>
        <v>0.67307692307692313</v>
      </c>
      <c r="E9" s="390">
        <v>451</v>
      </c>
      <c r="F9" s="724">
        <f t="shared" si="2"/>
        <v>0.96367521367521369</v>
      </c>
      <c r="G9" s="390">
        <v>455</v>
      </c>
      <c r="H9" s="724">
        <f t="shared" ref="H9" si="19">((G9/$B9))</f>
        <v>0.97222222222222221</v>
      </c>
      <c r="I9" s="391">
        <f t="shared" si="0"/>
        <v>1221</v>
      </c>
      <c r="J9" s="734">
        <f t="shared" si="4"/>
        <v>0.86965811965811968</v>
      </c>
      <c r="K9" s="390">
        <v>474</v>
      </c>
      <c r="L9" s="724">
        <f t="shared" ref="L9" si="20">((K9/$B9))</f>
        <v>1.0128205128205128</v>
      </c>
      <c r="M9" s="390">
        <v>313</v>
      </c>
      <c r="N9" s="724">
        <f t="shared" ref="N9" si="21">((M9/$B9))</f>
        <v>0.66880341880341876</v>
      </c>
      <c r="O9" s="390">
        <v>250</v>
      </c>
      <c r="P9" s="724">
        <f t="shared" ref="P9" si="22">((O9/$B9))</f>
        <v>0.53418803418803418</v>
      </c>
      <c r="Q9" s="391">
        <f t="shared" si="8"/>
        <v>1037</v>
      </c>
      <c r="R9" s="734">
        <f t="shared" si="9"/>
        <v>0.73860398860398857</v>
      </c>
      <c r="S9" s="390">
        <v>0</v>
      </c>
      <c r="T9" s="724">
        <f t="shared" ref="T9" si="23">((S9/$B9))</f>
        <v>0</v>
      </c>
      <c r="U9" s="390">
        <v>0</v>
      </c>
      <c r="V9" s="724">
        <f t="shared" ref="V9" si="24">((U9/$B9))</f>
        <v>0</v>
      </c>
      <c r="W9" s="390">
        <v>0</v>
      </c>
      <c r="X9" s="724">
        <f t="shared" ref="X9" si="25">((W9/$B9))</f>
        <v>0</v>
      </c>
      <c r="Y9" s="391">
        <f t="shared" si="1"/>
        <v>0</v>
      </c>
      <c r="Z9" s="734">
        <f t="shared" si="13"/>
        <v>0</v>
      </c>
      <c r="AA9" s="390">
        <v>0</v>
      </c>
      <c r="AB9" s="724">
        <f t="shared" ref="AB9" si="26">((AA9/$B9))</f>
        <v>0</v>
      </c>
      <c r="AC9" s="390">
        <v>0</v>
      </c>
      <c r="AD9" s="724">
        <f t="shared" ref="AD9" si="27">((AC9/$B9))</f>
        <v>0</v>
      </c>
      <c r="AE9" s="390">
        <v>0</v>
      </c>
      <c r="AF9" s="724">
        <f t="shared" ref="AF9" si="28">((AE9/$B9))</f>
        <v>0</v>
      </c>
      <c r="AG9" s="391">
        <f t="shared" si="17"/>
        <v>0</v>
      </c>
      <c r="AH9" s="734">
        <f t="shared" si="18"/>
        <v>0</v>
      </c>
    </row>
    <row r="10" spans="1:34" x14ac:dyDescent="0.25">
      <c r="A10" s="394" t="s">
        <v>368</v>
      </c>
      <c r="B10" s="389">
        <v>768</v>
      </c>
      <c r="C10" s="390">
        <v>626</v>
      </c>
      <c r="D10" s="724">
        <f t="shared" si="2"/>
        <v>0.81510416666666663</v>
      </c>
      <c r="E10" s="390">
        <v>539</v>
      </c>
      <c r="F10" s="724">
        <f t="shared" si="2"/>
        <v>0.70182291666666663</v>
      </c>
      <c r="G10" s="390">
        <v>328</v>
      </c>
      <c r="H10" s="724">
        <f t="shared" ref="H10" si="29">((G10/$B10))</f>
        <v>0.42708333333333331</v>
      </c>
      <c r="I10" s="391">
        <f t="shared" si="0"/>
        <v>1493</v>
      </c>
      <c r="J10" s="734">
        <f t="shared" si="4"/>
        <v>0.64800347222222221</v>
      </c>
      <c r="K10" s="390">
        <v>552</v>
      </c>
      <c r="L10" s="724">
        <f t="shared" ref="L10" si="30">((K10/$B10))</f>
        <v>0.71875</v>
      </c>
      <c r="M10" s="390">
        <v>606</v>
      </c>
      <c r="N10" s="724">
        <f t="shared" ref="N10" si="31">((M10/$B10))</f>
        <v>0.7890625</v>
      </c>
      <c r="O10" s="390">
        <v>562</v>
      </c>
      <c r="P10" s="724">
        <f t="shared" ref="P10" si="32">((O10/$B10))</f>
        <v>0.73177083333333337</v>
      </c>
      <c r="Q10" s="391">
        <f t="shared" si="8"/>
        <v>1720</v>
      </c>
      <c r="R10" s="734">
        <f t="shared" si="9"/>
        <v>0.74652777777777779</v>
      </c>
      <c r="S10" s="390">
        <v>0</v>
      </c>
      <c r="T10" s="724">
        <f t="shared" ref="T10" si="33">((S10/$B10))</f>
        <v>0</v>
      </c>
      <c r="U10" s="390">
        <v>0</v>
      </c>
      <c r="V10" s="724">
        <f t="shared" ref="V10" si="34">((U10/$B10))</f>
        <v>0</v>
      </c>
      <c r="W10" s="390">
        <v>0</v>
      </c>
      <c r="X10" s="724">
        <f t="shared" ref="X10" si="35">((W10/$B10))</f>
        <v>0</v>
      </c>
      <c r="Y10" s="391">
        <f t="shared" si="1"/>
        <v>0</v>
      </c>
      <c r="Z10" s="734">
        <f t="shared" si="13"/>
        <v>0</v>
      </c>
      <c r="AA10" s="390">
        <v>0</v>
      </c>
      <c r="AB10" s="724">
        <f t="shared" ref="AB10" si="36">((AA10/$B10))</f>
        <v>0</v>
      </c>
      <c r="AC10" s="390">
        <v>0</v>
      </c>
      <c r="AD10" s="724">
        <f t="shared" ref="AD10" si="37">((AC10/$B10))</f>
        <v>0</v>
      </c>
      <c r="AE10" s="390">
        <v>0</v>
      </c>
      <c r="AF10" s="724">
        <f t="shared" ref="AF10" si="38">((AE10/$B10))</f>
        <v>0</v>
      </c>
      <c r="AG10" s="391">
        <f t="shared" si="17"/>
        <v>0</v>
      </c>
      <c r="AH10" s="734">
        <f t="shared" si="18"/>
        <v>0</v>
      </c>
    </row>
    <row r="11" spans="1:34" ht="30" x14ac:dyDescent="0.25">
      <c r="A11" s="705" t="s">
        <v>369</v>
      </c>
      <c r="B11" s="463">
        <v>512</v>
      </c>
      <c r="C11" s="438">
        <v>324</v>
      </c>
      <c r="D11" s="779">
        <f t="shared" si="2"/>
        <v>0.6328125</v>
      </c>
      <c r="E11" s="438">
        <v>234</v>
      </c>
      <c r="F11" s="779">
        <f t="shared" si="2"/>
        <v>0.45703125</v>
      </c>
      <c r="G11" s="438">
        <v>349</v>
      </c>
      <c r="H11" s="779">
        <f t="shared" ref="H11:H12" si="39">((G11/$B11))</f>
        <v>0.681640625</v>
      </c>
      <c r="I11" s="441">
        <f t="shared" si="0"/>
        <v>907</v>
      </c>
      <c r="J11" s="780">
        <f t="shared" si="4"/>
        <v>0.59049479166666663</v>
      </c>
      <c r="K11" s="438">
        <v>207</v>
      </c>
      <c r="L11" s="779">
        <f t="shared" ref="L11:L12" si="40">((K11/$B11))</f>
        <v>0.404296875</v>
      </c>
      <c r="M11" s="438">
        <v>203</v>
      </c>
      <c r="N11" s="779">
        <f t="shared" ref="N11:N12" si="41">((M11/$B11))</f>
        <v>0.396484375</v>
      </c>
      <c r="O11" s="438">
        <v>169</v>
      </c>
      <c r="P11" s="779">
        <f t="shared" ref="P11:P12" si="42">((O11/$B11))</f>
        <v>0.330078125</v>
      </c>
      <c r="Q11" s="441">
        <f t="shared" si="8"/>
        <v>579</v>
      </c>
      <c r="R11" s="780">
        <f t="shared" si="9"/>
        <v>0.376953125</v>
      </c>
      <c r="S11" s="438">
        <v>0</v>
      </c>
      <c r="T11" s="779">
        <f t="shared" ref="T11" si="43">((S11/$B11))</f>
        <v>0</v>
      </c>
      <c r="U11" s="438">
        <v>0</v>
      </c>
      <c r="V11" s="779">
        <f t="shared" ref="V11" si="44">((U11/$B11))</f>
        <v>0</v>
      </c>
      <c r="W11" s="438">
        <v>0</v>
      </c>
      <c r="X11" s="779">
        <f t="shared" ref="X11" si="45">((W11/$B11))</f>
        <v>0</v>
      </c>
      <c r="Y11" s="441">
        <f t="shared" si="1"/>
        <v>0</v>
      </c>
      <c r="Z11" s="780">
        <f t="shared" si="13"/>
        <v>0</v>
      </c>
      <c r="AA11" s="438">
        <v>0</v>
      </c>
      <c r="AB11" s="779">
        <f t="shared" ref="AB11" si="46">((AA11/$B11))</f>
        <v>0</v>
      </c>
      <c r="AC11" s="438">
        <v>0</v>
      </c>
      <c r="AD11" s="779">
        <f t="shared" ref="AD11" si="47">((AC11/$B11))</f>
        <v>0</v>
      </c>
      <c r="AE11" s="438">
        <v>0</v>
      </c>
      <c r="AF11" s="779">
        <f t="shared" ref="AF11" si="48">((AE11/$B11))</f>
        <v>0</v>
      </c>
      <c r="AG11" s="441">
        <f t="shared" si="17"/>
        <v>0</v>
      </c>
      <c r="AH11" s="780">
        <f t="shared" si="18"/>
        <v>0</v>
      </c>
    </row>
    <row r="12" spans="1:34" ht="16.5" thickBot="1" x14ac:dyDescent="0.3">
      <c r="A12" s="934" t="s">
        <v>425</v>
      </c>
      <c r="B12" s="935">
        <v>256</v>
      </c>
      <c r="C12" s="936">
        <v>0</v>
      </c>
      <c r="D12" s="743">
        <f t="shared" si="2"/>
        <v>0</v>
      </c>
      <c r="E12" s="936">
        <v>0</v>
      </c>
      <c r="F12" s="743">
        <f t="shared" si="2"/>
        <v>0</v>
      </c>
      <c r="G12" s="936">
        <v>0</v>
      </c>
      <c r="H12" s="743">
        <f t="shared" si="39"/>
        <v>0</v>
      </c>
      <c r="I12" s="937">
        <f t="shared" si="0"/>
        <v>0</v>
      </c>
      <c r="J12" s="759">
        <f t="shared" si="4"/>
        <v>0</v>
      </c>
      <c r="K12" s="936">
        <v>0</v>
      </c>
      <c r="L12" s="743">
        <f t="shared" si="40"/>
        <v>0</v>
      </c>
      <c r="M12" s="936">
        <v>95</v>
      </c>
      <c r="N12" s="743">
        <f t="shared" si="41"/>
        <v>0.37109375</v>
      </c>
      <c r="O12" s="936">
        <v>197</v>
      </c>
      <c r="P12" s="743">
        <f t="shared" si="42"/>
        <v>0.76953125</v>
      </c>
      <c r="Q12" s="937">
        <f t="shared" si="8"/>
        <v>292</v>
      </c>
      <c r="R12" s="759">
        <f t="shared" si="9"/>
        <v>0.38020833333333331</v>
      </c>
      <c r="S12" s="936"/>
      <c r="T12" s="743"/>
      <c r="U12" s="936"/>
      <c r="V12" s="743"/>
      <c r="W12" s="936"/>
      <c r="X12" s="743"/>
      <c r="Y12" s="937"/>
      <c r="Z12" s="759"/>
      <c r="AA12" s="936"/>
      <c r="AB12" s="743"/>
      <c r="AC12" s="936"/>
      <c r="AD12" s="743"/>
      <c r="AE12" s="936"/>
      <c r="AF12" s="743"/>
      <c r="AG12" s="926"/>
      <c r="AH12" s="927"/>
    </row>
    <row r="13" spans="1:34" ht="16.5" thickBot="1" x14ac:dyDescent="0.3">
      <c r="A13" s="928" t="s">
        <v>2</v>
      </c>
      <c r="B13" s="929">
        <f>SUM(B7:B12)</f>
        <v>6852</v>
      </c>
      <c r="C13" s="930">
        <f>SUM(C7:C12)</f>
        <v>5311</v>
      </c>
      <c r="D13" s="931">
        <f t="shared" si="2"/>
        <v>0.77510215995329834</v>
      </c>
      <c r="E13" s="930">
        <f>SUM(E7:E12)</f>
        <v>4794</v>
      </c>
      <c r="F13" s="931">
        <f t="shared" si="2"/>
        <v>0.69964973730297719</v>
      </c>
      <c r="G13" s="930">
        <f>SUM(G7:G12)</f>
        <v>4707</v>
      </c>
      <c r="H13" s="931">
        <f t="shared" ref="H13" si="49">((G13/$B13))</f>
        <v>0.6869527145359019</v>
      </c>
      <c r="I13" s="932">
        <f>C13+E13+G13</f>
        <v>14812</v>
      </c>
      <c r="J13" s="933">
        <f t="shared" si="4"/>
        <v>0.72056820393072585</v>
      </c>
      <c r="K13" s="930">
        <f>SUM(K7:K12)</f>
        <v>4983</v>
      </c>
      <c r="L13" s="931">
        <f t="shared" ref="L13" si="50">((K13/$B13))</f>
        <v>0.72723292469352019</v>
      </c>
      <c r="M13" s="930">
        <f>SUM(M7:M12)</f>
        <v>5551</v>
      </c>
      <c r="N13" s="931">
        <f t="shared" ref="N13" si="51">((M13/$B13))</f>
        <v>0.81012842965557497</v>
      </c>
      <c r="O13" s="930">
        <f>SUM(O7:O12)</f>
        <v>4110</v>
      </c>
      <c r="P13" s="931">
        <f t="shared" ref="P13" si="52">((O13/$B13))</f>
        <v>0.59982486865148865</v>
      </c>
      <c r="Q13" s="932">
        <f>K13+M13+O13</f>
        <v>14644</v>
      </c>
      <c r="R13" s="933">
        <f t="shared" si="9"/>
        <v>0.71239540766686127</v>
      </c>
      <c r="S13" s="930">
        <f>SUM(S7:S11)</f>
        <v>0</v>
      </c>
      <c r="T13" s="931">
        <f t="shared" ref="T13" si="53">((S13/$B13))</f>
        <v>0</v>
      </c>
      <c r="U13" s="930">
        <f>SUM(U7:U11)</f>
        <v>0</v>
      </c>
      <c r="V13" s="931">
        <f t="shared" ref="V13" si="54">((U13/$B13))</f>
        <v>0</v>
      </c>
      <c r="W13" s="930">
        <f>SUM(W7:W11)</f>
        <v>0</v>
      </c>
      <c r="X13" s="931">
        <f t="shared" ref="X13" si="55">((W13/$B13))</f>
        <v>0</v>
      </c>
      <c r="Y13" s="932">
        <f>S13+U13+W13</f>
        <v>0</v>
      </c>
      <c r="Z13" s="933">
        <f t="shared" si="13"/>
        <v>0</v>
      </c>
      <c r="AA13" s="930">
        <f>SUM(AA7:AA11)</f>
        <v>0</v>
      </c>
      <c r="AB13" s="931">
        <f t="shared" ref="AB13" si="56">((AA13/$B13))</f>
        <v>0</v>
      </c>
      <c r="AC13" s="930">
        <f>SUM(AC7:AC11)</f>
        <v>0</v>
      </c>
      <c r="AD13" s="931">
        <f t="shared" ref="AD13" si="57">((AC13/$B13))</f>
        <v>0</v>
      </c>
      <c r="AE13" s="930">
        <f>SUM(AE7:AE11)</f>
        <v>0</v>
      </c>
      <c r="AF13" s="931">
        <f t="shared" ref="AF13" si="58">((AE13/$B13))</f>
        <v>0</v>
      </c>
      <c r="AG13" s="867">
        <f>AA13+AC13+AE13</f>
        <v>0</v>
      </c>
      <c r="AH13" s="758">
        <f t="shared" si="18"/>
        <v>0</v>
      </c>
    </row>
    <row r="16" spans="1:34" hidden="1" x14ac:dyDescent="0.25">
      <c r="A16" s="950" t="s">
        <v>315</v>
      </c>
      <c r="B16" s="951"/>
      <c r="C16" s="951"/>
      <c r="D16" s="951"/>
      <c r="E16" s="951"/>
      <c r="F16" s="951"/>
      <c r="G16" s="951"/>
      <c r="H16" s="951"/>
      <c r="I16" s="951"/>
      <c r="J16" s="951"/>
      <c r="K16" s="951"/>
      <c r="L16" s="951"/>
      <c r="M16" s="951"/>
      <c r="N16" s="951"/>
      <c r="O16" s="951"/>
      <c r="P16" s="951"/>
      <c r="Q16" s="951"/>
      <c r="R16" s="951"/>
      <c r="S16" s="951"/>
      <c r="T16" s="951"/>
      <c r="U16" s="951"/>
      <c r="V16" s="951"/>
      <c r="W16" s="951"/>
      <c r="X16" s="951"/>
      <c r="Y16" s="951"/>
      <c r="Z16" s="951"/>
      <c r="AA16" s="951"/>
      <c r="AB16" s="951"/>
      <c r="AC16" s="951"/>
      <c r="AD16" s="951"/>
      <c r="AE16" s="951"/>
      <c r="AF16" s="951"/>
      <c r="AG16" s="951"/>
      <c r="AH16" s="951"/>
    </row>
    <row r="17" spans="1:34" ht="31.5" hidden="1" x14ac:dyDescent="0.25">
      <c r="A17" s="715" t="s">
        <v>8</v>
      </c>
      <c r="B17" s="387" t="s">
        <v>9</v>
      </c>
      <c r="C17" s="386" t="str">
        <f t="shared" ref="C17:R17" si="59">C6</f>
        <v>JAN</v>
      </c>
      <c r="D17" s="622" t="str">
        <f t="shared" si="59"/>
        <v>%</v>
      </c>
      <c r="E17" s="386" t="str">
        <f t="shared" si="59"/>
        <v>FEV</v>
      </c>
      <c r="F17" s="622" t="str">
        <f t="shared" si="59"/>
        <v>%</v>
      </c>
      <c r="G17" s="386" t="str">
        <f t="shared" si="59"/>
        <v>MAR</v>
      </c>
      <c r="H17" s="622" t="str">
        <f t="shared" si="59"/>
        <v>%</v>
      </c>
      <c r="I17" s="388" t="str">
        <f t="shared" si="59"/>
        <v>Trimestre</v>
      </c>
      <c r="J17" s="623" t="str">
        <f t="shared" si="59"/>
        <v>%</v>
      </c>
      <c r="K17" s="386" t="str">
        <f t="shared" si="59"/>
        <v>ABR</v>
      </c>
      <c r="L17" s="622" t="str">
        <f t="shared" si="59"/>
        <v>%</v>
      </c>
      <c r="M17" s="386" t="str">
        <f t="shared" si="59"/>
        <v>MAI</v>
      </c>
      <c r="N17" s="622" t="str">
        <f t="shared" si="59"/>
        <v>%</v>
      </c>
      <c r="O17" s="386" t="str">
        <f t="shared" si="59"/>
        <v>JUN</v>
      </c>
      <c r="P17" s="622" t="str">
        <f t="shared" si="59"/>
        <v>%</v>
      </c>
      <c r="Q17" s="388" t="str">
        <f t="shared" si="59"/>
        <v>Trimestre</v>
      </c>
      <c r="R17" s="623" t="str">
        <f t="shared" si="59"/>
        <v>%</v>
      </c>
      <c r="S17" s="386" t="str">
        <f t="shared" ref="S17:AH17" si="60">S6</f>
        <v>JUL</v>
      </c>
      <c r="T17" s="622" t="str">
        <f t="shared" si="60"/>
        <v>%</v>
      </c>
      <c r="U17" s="386" t="str">
        <f t="shared" si="60"/>
        <v>AGO</v>
      </c>
      <c r="V17" s="622" t="str">
        <f t="shared" si="60"/>
        <v>%</v>
      </c>
      <c r="W17" s="386" t="str">
        <f t="shared" si="60"/>
        <v>SET</v>
      </c>
      <c r="X17" s="622" t="str">
        <f t="shared" si="60"/>
        <v>%</v>
      </c>
      <c r="Y17" s="388" t="str">
        <f t="shared" si="60"/>
        <v>Trimestre</v>
      </c>
      <c r="Z17" s="623" t="str">
        <f t="shared" si="60"/>
        <v>%</v>
      </c>
      <c r="AA17" s="386" t="str">
        <f t="shared" si="60"/>
        <v>OUT</v>
      </c>
      <c r="AB17" s="622" t="str">
        <f t="shared" si="60"/>
        <v>%</v>
      </c>
      <c r="AC17" s="386" t="str">
        <f t="shared" si="60"/>
        <v>NOV</v>
      </c>
      <c r="AD17" s="622" t="str">
        <f t="shared" si="60"/>
        <v>%</v>
      </c>
      <c r="AE17" s="386" t="str">
        <f t="shared" si="60"/>
        <v>DEZ</v>
      </c>
      <c r="AF17" s="622" t="str">
        <f t="shared" si="60"/>
        <v>%</v>
      </c>
      <c r="AG17" s="388" t="str">
        <f t="shared" si="60"/>
        <v>Trimestre</v>
      </c>
      <c r="AH17" s="623" t="str">
        <f t="shared" si="60"/>
        <v>%</v>
      </c>
    </row>
    <row r="18" spans="1:34" hidden="1" x14ac:dyDescent="0.25">
      <c r="A18" s="394" t="s">
        <v>148</v>
      </c>
      <c r="B18" s="389">
        <v>18</v>
      </c>
      <c r="C18" s="390">
        <v>18</v>
      </c>
      <c r="D18" s="826">
        <f>((C18/$B18))-1</f>
        <v>0</v>
      </c>
      <c r="E18" s="390">
        <v>18</v>
      </c>
      <c r="F18" s="724">
        <f>((E18/$B18))-1</f>
        <v>0</v>
      </c>
      <c r="G18" s="390">
        <v>0</v>
      </c>
      <c r="H18" s="724">
        <f>((G18/$B18))-1</f>
        <v>-1</v>
      </c>
      <c r="I18" s="391">
        <f t="shared" ref="I18:I26" si="61">C18+E18+G18</f>
        <v>36</v>
      </c>
      <c r="J18" s="734">
        <f>((I18/(3*$B18)))-1</f>
        <v>-0.33333333333333337</v>
      </c>
      <c r="K18" s="390">
        <v>0</v>
      </c>
      <c r="L18" s="724">
        <f t="shared" ref="L18:L26" si="62">((K18/$B18))-1</f>
        <v>-1</v>
      </c>
      <c r="M18" s="390">
        <v>0</v>
      </c>
      <c r="N18" s="724">
        <f>((M18/$B18))-1</f>
        <v>-1</v>
      </c>
      <c r="O18" s="390">
        <v>0</v>
      </c>
      <c r="P18" s="724">
        <f>((O18/$B18))-1</f>
        <v>-1</v>
      </c>
      <c r="Q18" s="391">
        <f>K18+M18+O18</f>
        <v>0</v>
      </c>
      <c r="R18" s="734">
        <f>((Q18/(3*$B18)))-1</f>
        <v>-1</v>
      </c>
      <c r="S18" s="390">
        <v>0</v>
      </c>
      <c r="T18" s="724">
        <f>((S18/$B18))-1</f>
        <v>-1</v>
      </c>
      <c r="U18" s="390">
        <v>0</v>
      </c>
      <c r="V18" s="724">
        <f>((U18/$B18))-1</f>
        <v>-1</v>
      </c>
      <c r="W18" s="390">
        <v>0</v>
      </c>
      <c r="X18" s="724">
        <f>((W18/$B18))-1</f>
        <v>-1</v>
      </c>
      <c r="Y18" s="391">
        <f t="shared" ref="Y18:Y26" si="63">S18+U18+W18</f>
        <v>0</v>
      </c>
      <c r="Z18" s="734">
        <f>((Y18/(3*$B18)))-1</f>
        <v>-1</v>
      </c>
      <c r="AA18" s="390">
        <v>0</v>
      </c>
      <c r="AB18" s="724">
        <f t="shared" ref="AB18:AB26" si="64">((AA18/$B18))-1</f>
        <v>-1</v>
      </c>
      <c r="AC18" s="390">
        <v>0</v>
      </c>
      <c r="AD18" s="724">
        <f>((AC18/$B18))-1</f>
        <v>-1</v>
      </c>
      <c r="AE18" s="390">
        <v>0</v>
      </c>
      <c r="AF18" s="724">
        <f>((AE18/$B18))-1</f>
        <v>-1</v>
      </c>
      <c r="AG18" s="391">
        <f>AA18+AC18+AE18</f>
        <v>0</v>
      </c>
      <c r="AH18" s="734">
        <f>((AG18/(3*$B18)))-1</f>
        <v>-1</v>
      </c>
    </row>
    <row r="19" spans="1:34" hidden="1" x14ac:dyDescent="0.25">
      <c r="A19" s="394" t="s">
        <v>149</v>
      </c>
      <c r="B19" s="389">
        <v>3</v>
      </c>
      <c r="C19" s="390">
        <v>3</v>
      </c>
      <c r="D19" s="826">
        <f t="shared" ref="D19:D26" si="65">((C19/$B19))-1</f>
        <v>0</v>
      </c>
      <c r="E19" s="390">
        <v>3</v>
      </c>
      <c r="F19" s="724">
        <f t="shared" ref="F19:F26" si="66">((E19/$B19))-1</f>
        <v>0</v>
      </c>
      <c r="G19" s="390">
        <v>0</v>
      </c>
      <c r="H19" s="724">
        <f t="shared" ref="H19:H26" si="67">((G19/$B19))-1</f>
        <v>-1</v>
      </c>
      <c r="I19" s="391">
        <f t="shared" si="61"/>
        <v>6</v>
      </c>
      <c r="J19" s="734">
        <f t="shared" ref="J19:J26" si="68">((I19/(3*$B19)))-1</f>
        <v>-0.33333333333333337</v>
      </c>
      <c r="K19" s="390">
        <v>0</v>
      </c>
      <c r="L19" s="724">
        <f t="shared" si="62"/>
        <v>-1</v>
      </c>
      <c r="M19" s="390">
        <v>0</v>
      </c>
      <c r="N19" s="724">
        <f t="shared" ref="N19:N26" si="69">((M19/$B19))-1</f>
        <v>-1</v>
      </c>
      <c r="O19" s="390">
        <v>0</v>
      </c>
      <c r="P19" s="724">
        <f t="shared" ref="P19:P26" si="70">((O19/$B19))-1</f>
        <v>-1</v>
      </c>
      <c r="Q19" s="391">
        <f t="shared" ref="Q19:Q26" si="71">K19+M19+O19</f>
        <v>0</v>
      </c>
      <c r="R19" s="734">
        <f t="shared" ref="R19:R26" si="72">((Q19/(3*$B19)))-1</f>
        <v>-1</v>
      </c>
      <c r="S19" s="390">
        <v>0</v>
      </c>
      <c r="T19" s="724">
        <f t="shared" ref="T19:T26" si="73">((S19/$B19))-1</f>
        <v>-1</v>
      </c>
      <c r="U19" s="390">
        <v>0</v>
      </c>
      <c r="V19" s="724">
        <f t="shared" ref="V19:V25" si="74">((U19/$B19))-1</f>
        <v>-1</v>
      </c>
      <c r="W19" s="390">
        <v>0</v>
      </c>
      <c r="X19" s="724">
        <f t="shared" ref="X19:X26" si="75">((W19/$B19))-1</f>
        <v>-1</v>
      </c>
      <c r="Y19" s="391">
        <f t="shared" si="63"/>
        <v>0</v>
      </c>
      <c r="Z19" s="734">
        <f t="shared" ref="Z19:Z26" si="76">((Y19/(3*$B19)))-1</f>
        <v>-1</v>
      </c>
      <c r="AA19" s="390">
        <v>0</v>
      </c>
      <c r="AB19" s="724">
        <f t="shared" si="64"/>
        <v>-1</v>
      </c>
      <c r="AC19" s="390">
        <v>0</v>
      </c>
      <c r="AD19" s="724">
        <f t="shared" ref="AD19:AD25" si="77">((AC19/$B19))-1</f>
        <v>-1</v>
      </c>
      <c r="AE19" s="390">
        <v>0</v>
      </c>
      <c r="AF19" s="724">
        <f>((AE19/$B19))-1</f>
        <v>-1</v>
      </c>
      <c r="AG19" s="391">
        <f t="shared" ref="AG19:AG26" si="78">AA19+AC19+AE19</f>
        <v>0</v>
      </c>
      <c r="AH19" s="734">
        <f t="shared" ref="AH19:AH26" si="79">((AG19/(3*$B19)))-1</f>
        <v>-1</v>
      </c>
    </row>
    <row r="20" spans="1:34" hidden="1" x14ac:dyDescent="0.25">
      <c r="A20" s="394" t="s">
        <v>10</v>
      </c>
      <c r="B20" s="389">
        <v>3</v>
      </c>
      <c r="C20" s="390">
        <v>3</v>
      </c>
      <c r="D20" s="826">
        <f t="shared" si="65"/>
        <v>0</v>
      </c>
      <c r="E20" s="390">
        <v>3</v>
      </c>
      <c r="F20" s="724">
        <f t="shared" si="66"/>
        <v>0</v>
      </c>
      <c r="G20" s="390">
        <v>0</v>
      </c>
      <c r="H20" s="724">
        <f t="shared" si="67"/>
        <v>-1</v>
      </c>
      <c r="I20" s="391">
        <f t="shared" si="61"/>
        <v>6</v>
      </c>
      <c r="J20" s="734">
        <f t="shared" si="68"/>
        <v>-0.33333333333333337</v>
      </c>
      <c r="K20" s="390">
        <v>0</v>
      </c>
      <c r="L20" s="724">
        <f t="shared" si="62"/>
        <v>-1</v>
      </c>
      <c r="M20" s="390">
        <v>0</v>
      </c>
      <c r="N20" s="724">
        <f t="shared" si="69"/>
        <v>-1</v>
      </c>
      <c r="O20" s="390">
        <v>0</v>
      </c>
      <c r="P20" s="724">
        <f t="shared" si="70"/>
        <v>-1</v>
      </c>
      <c r="Q20" s="391">
        <f t="shared" si="71"/>
        <v>0</v>
      </c>
      <c r="R20" s="734">
        <f t="shared" si="72"/>
        <v>-1</v>
      </c>
      <c r="S20" s="390">
        <v>0</v>
      </c>
      <c r="T20" s="724">
        <f t="shared" si="73"/>
        <v>-1</v>
      </c>
      <c r="U20" s="390">
        <v>0</v>
      </c>
      <c r="V20" s="724">
        <f t="shared" si="74"/>
        <v>-1</v>
      </c>
      <c r="W20" s="390">
        <v>0</v>
      </c>
      <c r="X20" s="724">
        <f t="shared" si="75"/>
        <v>-1</v>
      </c>
      <c r="Y20" s="391">
        <f t="shared" si="63"/>
        <v>0</v>
      </c>
      <c r="Z20" s="734">
        <f t="shared" si="76"/>
        <v>-1</v>
      </c>
      <c r="AA20" s="390">
        <v>0</v>
      </c>
      <c r="AB20" s="724">
        <f t="shared" si="64"/>
        <v>-1</v>
      </c>
      <c r="AC20" s="390">
        <v>0</v>
      </c>
      <c r="AD20" s="724">
        <f t="shared" si="77"/>
        <v>-1</v>
      </c>
      <c r="AE20" s="390">
        <v>0</v>
      </c>
      <c r="AF20" s="724">
        <f t="shared" ref="AF20:AF26" si="80">((AE20/$B20))-1</f>
        <v>-1</v>
      </c>
      <c r="AG20" s="391">
        <f t="shared" si="78"/>
        <v>0</v>
      </c>
      <c r="AH20" s="734">
        <f t="shared" si="79"/>
        <v>-1</v>
      </c>
    </row>
    <row r="21" spans="1:34" hidden="1" x14ac:dyDescent="0.25">
      <c r="A21" s="394" t="s">
        <v>370</v>
      </c>
      <c r="B21" s="389">
        <v>3</v>
      </c>
      <c r="C21" s="390">
        <v>3</v>
      </c>
      <c r="D21" s="724">
        <f t="shared" si="65"/>
        <v>0</v>
      </c>
      <c r="E21" s="390">
        <v>3</v>
      </c>
      <c r="F21" s="724">
        <f t="shared" si="66"/>
        <v>0</v>
      </c>
      <c r="G21" s="390">
        <v>0</v>
      </c>
      <c r="H21" s="724">
        <f t="shared" si="67"/>
        <v>-1</v>
      </c>
      <c r="I21" s="391">
        <f t="shared" si="61"/>
        <v>6</v>
      </c>
      <c r="J21" s="734">
        <f t="shared" si="68"/>
        <v>-0.33333333333333337</v>
      </c>
      <c r="K21" s="390">
        <v>0</v>
      </c>
      <c r="L21" s="724">
        <f t="shared" si="62"/>
        <v>-1</v>
      </c>
      <c r="M21" s="390">
        <v>0</v>
      </c>
      <c r="N21" s="724">
        <f t="shared" si="69"/>
        <v>-1</v>
      </c>
      <c r="O21" s="390">
        <v>0</v>
      </c>
      <c r="P21" s="724">
        <f t="shared" si="70"/>
        <v>-1</v>
      </c>
      <c r="Q21" s="391">
        <f t="shared" si="71"/>
        <v>0</v>
      </c>
      <c r="R21" s="734">
        <f t="shared" si="72"/>
        <v>-1</v>
      </c>
      <c r="S21" s="390">
        <v>0</v>
      </c>
      <c r="T21" s="724">
        <f t="shared" si="73"/>
        <v>-1</v>
      </c>
      <c r="U21" s="390">
        <v>0</v>
      </c>
      <c r="V21" s="724">
        <f t="shared" si="74"/>
        <v>-1</v>
      </c>
      <c r="W21" s="390">
        <v>0</v>
      </c>
      <c r="X21" s="724">
        <f t="shared" si="75"/>
        <v>-1</v>
      </c>
      <c r="Y21" s="391">
        <f t="shared" si="63"/>
        <v>0</v>
      </c>
      <c r="Z21" s="734">
        <f t="shared" si="76"/>
        <v>-1</v>
      </c>
      <c r="AA21" s="390">
        <v>0</v>
      </c>
      <c r="AB21" s="724">
        <f t="shared" si="64"/>
        <v>-1</v>
      </c>
      <c r="AC21" s="390">
        <v>0</v>
      </c>
      <c r="AD21" s="724">
        <f t="shared" si="77"/>
        <v>-1</v>
      </c>
      <c r="AE21" s="390">
        <v>0</v>
      </c>
      <c r="AF21" s="724">
        <f t="shared" si="80"/>
        <v>-1</v>
      </c>
      <c r="AG21" s="391">
        <f t="shared" si="78"/>
        <v>0</v>
      </c>
      <c r="AH21" s="734">
        <f t="shared" si="79"/>
        <v>-1</v>
      </c>
    </row>
    <row r="22" spans="1:34" hidden="1" x14ac:dyDescent="0.25">
      <c r="A22" s="394" t="s">
        <v>371</v>
      </c>
      <c r="B22" s="389">
        <v>2</v>
      </c>
      <c r="C22" s="390">
        <v>2</v>
      </c>
      <c r="D22" s="724">
        <f t="shared" si="65"/>
        <v>0</v>
      </c>
      <c r="E22" s="390">
        <v>2</v>
      </c>
      <c r="F22" s="724">
        <f t="shared" si="66"/>
        <v>0</v>
      </c>
      <c r="G22" s="390">
        <v>0</v>
      </c>
      <c r="H22" s="724">
        <f t="shared" si="67"/>
        <v>-1</v>
      </c>
      <c r="I22" s="391">
        <f t="shared" si="61"/>
        <v>4</v>
      </c>
      <c r="J22" s="734">
        <f t="shared" si="68"/>
        <v>-0.33333333333333337</v>
      </c>
      <c r="K22" s="390">
        <v>0</v>
      </c>
      <c r="L22" s="724">
        <f t="shared" si="62"/>
        <v>-1</v>
      </c>
      <c r="M22" s="390">
        <v>0</v>
      </c>
      <c r="N22" s="724">
        <f t="shared" si="69"/>
        <v>-1</v>
      </c>
      <c r="O22" s="390">
        <v>0</v>
      </c>
      <c r="P22" s="724">
        <f t="shared" si="70"/>
        <v>-1</v>
      </c>
      <c r="Q22" s="391">
        <f t="shared" si="71"/>
        <v>0</v>
      </c>
      <c r="R22" s="734">
        <f t="shared" si="72"/>
        <v>-1</v>
      </c>
      <c r="S22" s="390">
        <v>0</v>
      </c>
      <c r="T22" s="724">
        <f t="shared" si="73"/>
        <v>-1</v>
      </c>
      <c r="U22" s="390">
        <v>0</v>
      </c>
      <c r="V22" s="724">
        <f t="shared" si="74"/>
        <v>-1</v>
      </c>
      <c r="W22" s="390">
        <v>0</v>
      </c>
      <c r="X22" s="724">
        <f t="shared" si="75"/>
        <v>-1</v>
      </c>
      <c r="Y22" s="391">
        <f t="shared" si="63"/>
        <v>0</v>
      </c>
      <c r="Z22" s="734">
        <f t="shared" si="76"/>
        <v>-1</v>
      </c>
      <c r="AA22" s="390">
        <v>0</v>
      </c>
      <c r="AB22" s="724">
        <f t="shared" si="64"/>
        <v>-1</v>
      </c>
      <c r="AC22" s="390">
        <v>0</v>
      </c>
      <c r="AD22" s="724">
        <f t="shared" si="77"/>
        <v>-1</v>
      </c>
      <c r="AE22" s="390">
        <v>0</v>
      </c>
      <c r="AF22" s="724">
        <f t="shared" si="80"/>
        <v>-1</v>
      </c>
      <c r="AG22" s="391">
        <f t="shared" si="78"/>
        <v>0</v>
      </c>
      <c r="AH22" s="734">
        <f t="shared" si="79"/>
        <v>-1</v>
      </c>
    </row>
    <row r="23" spans="1:34" hidden="1" x14ac:dyDescent="0.25">
      <c r="A23" s="394" t="s">
        <v>172</v>
      </c>
      <c r="B23" s="389">
        <v>1</v>
      </c>
      <c r="C23" s="390">
        <v>1</v>
      </c>
      <c r="D23" s="724">
        <f t="shared" si="65"/>
        <v>0</v>
      </c>
      <c r="E23" s="390">
        <v>1</v>
      </c>
      <c r="F23" s="724">
        <f t="shared" si="66"/>
        <v>0</v>
      </c>
      <c r="G23" s="390">
        <v>0</v>
      </c>
      <c r="H23" s="724">
        <f t="shared" si="67"/>
        <v>-1</v>
      </c>
      <c r="I23" s="391">
        <f t="shared" si="61"/>
        <v>2</v>
      </c>
      <c r="J23" s="734">
        <f t="shared" si="68"/>
        <v>-0.33333333333333337</v>
      </c>
      <c r="K23" s="390">
        <v>0</v>
      </c>
      <c r="L23" s="724">
        <f t="shared" si="62"/>
        <v>-1</v>
      </c>
      <c r="M23" s="390">
        <v>0</v>
      </c>
      <c r="N23" s="724">
        <f t="shared" si="69"/>
        <v>-1</v>
      </c>
      <c r="O23" s="390">
        <v>0</v>
      </c>
      <c r="P23" s="724">
        <f t="shared" si="70"/>
        <v>-1</v>
      </c>
      <c r="Q23" s="391">
        <f t="shared" si="71"/>
        <v>0</v>
      </c>
      <c r="R23" s="734">
        <f t="shared" si="72"/>
        <v>-1</v>
      </c>
      <c r="S23" s="390">
        <v>0</v>
      </c>
      <c r="T23" s="724">
        <f t="shared" si="73"/>
        <v>-1</v>
      </c>
      <c r="U23" s="390">
        <v>0</v>
      </c>
      <c r="V23" s="724">
        <f t="shared" si="74"/>
        <v>-1</v>
      </c>
      <c r="W23" s="390">
        <v>0</v>
      </c>
      <c r="X23" s="724">
        <f t="shared" si="75"/>
        <v>-1</v>
      </c>
      <c r="Y23" s="391">
        <f t="shared" si="63"/>
        <v>0</v>
      </c>
      <c r="Z23" s="734">
        <f t="shared" si="76"/>
        <v>-1</v>
      </c>
      <c r="AA23" s="390">
        <v>0</v>
      </c>
      <c r="AB23" s="724">
        <f t="shared" si="64"/>
        <v>-1</v>
      </c>
      <c r="AC23" s="390">
        <v>0</v>
      </c>
      <c r="AD23" s="724">
        <f t="shared" si="77"/>
        <v>-1</v>
      </c>
      <c r="AE23" s="390">
        <v>0</v>
      </c>
      <c r="AF23" s="724">
        <f t="shared" si="80"/>
        <v>-1</v>
      </c>
      <c r="AG23" s="391">
        <f t="shared" si="78"/>
        <v>0</v>
      </c>
      <c r="AH23" s="734">
        <f t="shared" si="79"/>
        <v>-1</v>
      </c>
    </row>
    <row r="24" spans="1:34" hidden="1" x14ac:dyDescent="0.25">
      <c r="A24" s="394" t="s">
        <v>145</v>
      </c>
      <c r="B24" s="389">
        <v>1</v>
      </c>
      <c r="C24" s="390">
        <v>1</v>
      </c>
      <c r="D24" s="724">
        <f t="shared" si="65"/>
        <v>0</v>
      </c>
      <c r="E24" s="390">
        <v>1</v>
      </c>
      <c r="F24" s="724">
        <f t="shared" si="66"/>
        <v>0</v>
      </c>
      <c r="G24" s="390">
        <v>0</v>
      </c>
      <c r="H24" s="724">
        <f t="shared" si="67"/>
        <v>-1</v>
      </c>
      <c r="I24" s="391">
        <f t="shared" si="61"/>
        <v>2</v>
      </c>
      <c r="J24" s="734">
        <f t="shared" si="68"/>
        <v>-0.33333333333333337</v>
      </c>
      <c r="K24" s="390">
        <v>0</v>
      </c>
      <c r="L24" s="724">
        <f t="shared" si="62"/>
        <v>-1</v>
      </c>
      <c r="M24" s="390">
        <v>0</v>
      </c>
      <c r="N24" s="724">
        <f t="shared" si="69"/>
        <v>-1</v>
      </c>
      <c r="O24" s="390">
        <v>0</v>
      </c>
      <c r="P24" s="724">
        <f t="shared" si="70"/>
        <v>-1</v>
      </c>
      <c r="Q24" s="391">
        <f t="shared" si="71"/>
        <v>0</v>
      </c>
      <c r="R24" s="734">
        <f t="shared" si="72"/>
        <v>-1</v>
      </c>
      <c r="S24" s="390">
        <v>0</v>
      </c>
      <c r="T24" s="724">
        <f t="shared" si="73"/>
        <v>-1</v>
      </c>
      <c r="U24" s="390">
        <v>0</v>
      </c>
      <c r="V24" s="724">
        <f t="shared" si="74"/>
        <v>-1</v>
      </c>
      <c r="W24" s="390">
        <v>0</v>
      </c>
      <c r="X24" s="724">
        <f t="shared" si="75"/>
        <v>-1</v>
      </c>
      <c r="Y24" s="391">
        <f t="shared" si="63"/>
        <v>0</v>
      </c>
      <c r="Z24" s="734">
        <f t="shared" si="76"/>
        <v>-1</v>
      </c>
      <c r="AA24" s="390">
        <v>0</v>
      </c>
      <c r="AB24" s="724">
        <f t="shared" si="64"/>
        <v>-1</v>
      </c>
      <c r="AC24" s="390">
        <v>0</v>
      </c>
      <c r="AD24" s="724">
        <f t="shared" si="77"/>
        <v>-1</v>
      </c>
      <c r="AE24" s="390">
        <v>0</v>
      </c>
      <c r="AF24" s="724">
        <f t="shared" si="80"/>
        <v>-1</v>
      </c>
      <c r="AG24" s="391">
        <f t="shared" si="78"/>
        <v>0</v>
      </c>
      <c r="AH24" s="734">
        <f t="shared" si="79"/>
        <v>-1</v>
      </c>
    </row>
    <row r="25" spans="1:34" hidden="1" x14ac:dyDescent="0.25">
      <c r="A25" s="394" t="s">
        <v>352</v>
      </c>
      <c r="B25" s="389">
        <v>2</v>
      </c>
      <c r="C25" s="390">
        <v>2</v>
      </c>
      <c r="D25" s="724">
        <f t="shared" si="65"/>
        <v>0</v>
      </c>
      <c r="E25" s="390">
        <v>2</v>
      </c>
      <c r="F25" s="724">
        <f t="shared" si="66"/>
        <v>0</v>
      </c>
      <c r="G25" s="390">
        <v>0</v>
      </c>
      <c r="H25" s="724">
        <f t="shared" si="67"/>
        <v>-1</v>
      </c>
      <c r="I25" s="391">
        <f t="shared" si="61"/>
        <v>4</v>
      </c>
      <c r="J25" s="734">
        <f t="shared" si="68"/>
        <v>-0.33333333333333337</v>
      </c>
      <c r="K25" s="390">
        <v>0</v>
      </c>
      <c r="L25" s="724">
        <f t="shared" si="62"/>
        <v>-1</v>
      </c>
      <c r="M25" s="390">
        <v>0</v>
      </c>
      <c r="N25" s="724">
        <f t="shared" si="69"/>
        <v>-1</v>
      </c>
      <c r="O25" s="390">
        <v>0</v>
      </c>
      <c r="P25" s="724">
        <f t="shared" si="70"/>
        <v>-1</v>
      </c>
      <c r="Q25" s="391">
        <f t="shared" si="71"/>
        <v>0</v>
      </c>
      <c r="R25" s="734">
        <f t="shared" si="72"/>
        <v>-1</v>
      </c>
      <c r="S25" s="390">
        <v>0</v>
      </c>
      <c r="T25" s="724">
        <f t="shared" si="73"/>
        <v>-1</v>
      </c>
      <c r="U25" s="390">
        <v>0</v>
      </c>
      <c r="V25" s="724">
        <f t="shared" si="74"/>
        <v>-1</v>
      </c>
      <c r="W25" s="390">
        <v>0</v>
      </c>
      <c r="X25" s="724">
        <f t="shared" si="75"/>
        <v>-1</v>
      </c>
      <c r="Y25" s="391">
        <f t="shared" si="63"/>
        <v>0</v>
      </c>
      <c r="Z25" s="734">
        <f t="shared" si="76"/>
        <v>-1</v>
      </c>
      <c r="AA25" s="390">
        <v>0</v>
      </c>
      <c r="AB25" s="724">
        <f t="shared" si="64"/>
        <v>-1</v>
      </c>
      <c r="AC25" s="390">
        <v>0</v>
      </c>
      <c r="AD25" s="724">
        <f t="shared" si="77"/>
        <v>-1</v>
      </c>
      <c r="AE25" s="390">
        <v>0</v>
      </c>
      <c r="AF25" s="724">
        <f t="shared" si="80"/>
        <v>-1</v>
      </c>
      <c r="AG25" s="391">
        <f t="shared" si="78"/>
        <v>0</v>
      </c>
      <c r="AH25" s="734">
        <f t="shared" si="79"/>
        <v>-1</v>
      </c>
    </row>
    <row r="26" spans="1:34" hidden="1" x14ac:dyDescent="0.25">
      <c r="A26" s="701" t="s">
        <v>2</v>
      </c>
      <c r="B26" s="389">
        <f>SUM(B18:B25)</f>
        <v>33</v>
      </c>
      <c r="C26" s="392">
        <f>SUM(C18:C25)</f>
        <v>33</v>
      </c>
      <c r="D26" s="724">
        <f t="shared" si="65"/>
        <v>0</v>
      </c>
      <c r="E26" s="392">
        <f>SUM(E18:E25)</f>
        <v>33</v>
      </c>
      <c r="F26" s="724">
        <f t="shared" si="66"/>
        <v>0</v>
      </c>
      <c r="G26" s="392">
        <f>SUM(G18:G25)</f>
        <v>0</v>
      </c>
      <c r="H26" s="724">
        <f t="shared" si="67"/>
        <v>-1</v>
      </c>
      <c r="I26" s="391">
        <f t="shared" si="61"/>
        <v>66</v>
      </c>
      <c r="J26" s="734">
        <f t="shared" si="68"/>
        <v>-0.33333333333333337</v>
      </c>
      <c r="K26" s="392">
        <f>SUM(K18:K25)</f>
        <v>0</v>
      </c>
      <c r="L26" s="724">
        <f t="shared" si="62"/>
        <v>-1</v>
      </c>
      <c r="M26" s="392">
        <f>SUM(M18:M25)</f>
        <v>0</v>
      </c>
      <c r="N26" s="724">
        <f t="shared" si="69"/>
        <v>-1</v>
      </c>
      <c r="O26" s="392">
        <f>SUM(O18:O25)</f>
        <v>0</v>
      </c>
      <c r="P26" s="724">
        <f t="shared" si="70"/>
        <v>-1</v>
      </c>
      <c r="Q26" s="393">
        <f t="shared" si="71"/>
        <v>0</v>
      </c>
      <c r="R26" s="734">
        <f t="shared" si="72"/>
        <v>-1</v>
      </c>
      <c r="S26" s="392">
        <f>SUM(S18:S25)</f>
        <v>0</v>
      </c>
      <c r="T26" s="724">
        <f t="shared" si="73"/>
        <v>-1</v>
      </c>
      <c r="U26" s="392">
        <f>SUM(U18:U25)</f>
        <v>0</v>
      </c>
      <c r="V26" s="724">
        <f>((U26/$B26))-1</f>
        <v>-1</v>
      </c>
      <c r="W26" s="392">
        <f>SUM(W18:W25)</f>
        <v>0</v>
      </c>
      <c r="X26" s="724">
        <f t="shared" si="75"/>
        <v>-1</v>
      </c>
      <c r="Y26" s="393">
        <f t="shared" si="63"/>
        <v>0</v>
      </c>
      <c r="Z26" s="734">
        <f t="shared" si="76"/>
        <v>-1</v>
      </c>
      <c r="AA26" s="392">
        <f>SUM(AA18:AA20)</f>
        <v>0</v>
      </c>
      <c r="AB26" s="724">
        <f t="shared" si="64"/>
        <v>-1</v>
      </c>
      <c r="AC26" s="392">
        <f>SUM(AC18:AC25)</f>
        <v>0</v>
      </c>
      <c r="AD26" s="724">
        <f>((AC26/$B26))-1</f>
        <v>-1</v>
      </c>
      <c r="AE26" s="392">
        <f>SUM(AE18:AE20)</f>
        <v>0</v>
      </c>
      <c r="AF26" s="724">
        <f t="shared" si="80"/>
        <v>-1</v>
      </c>
      <c r="AG26" s="393">
        <f t="shared" si="78"/>
        <v>0</v>
      </c>
      <c r="AH26" s="734">
        <f t="shared" si="79"/>
        <v>-1</v>
      </c>
    </row>
  </sheetData>
  <mergeCells count="4">
    <mergeCell ref="A2:R2"/>
    <mergeCell ref="A3:R3"/>
    <mergeCell ref="A5:AH5"/>
    <mergeCell ref="A16:AH16"/>
  </mergeCells>
  <pageMargins left="0.23622047244094491" right="0.23622047244094491" top="0.35433070866141736" bottom="0.59055118110236227" header="0.31496062992125984" footer="0.31496062992125984"/>
  <pageSetup paperSize="9" scale="55" orientation="landscape" r:id="rId1"/>
  <headerFooter>
    <oddFooter>&amp;L&amp;12Fonte: Sistema WEBSAASS / SMS&amp;RPag.  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  <pageSetUpPr fitToPage="1"/>
  </sheetPr>
  <dimension ref="A2:AH48"/>
  <sheetViews>
    <sheetView showGridLines="0" zoomScale="90" zoomScaleNormal="90" workbookViewId="0">
      <pane xSplit="1" topLeftCell="B1" activePane="topRight" state="frozen"/>
      <selection activeCell="B1" sqref="B1"/>
      <selection pane="topRight" activeCell="B1" sqref="B1"/>
    </sheetView>
  </sheetViews>
  <sheetFormatPr defaultColWidth="8.85546875" defaultRowHeight="15.75" x14ac:dyDescent="0.25"/>
  <cols>
    <col min="1" max="1" width="52.85546875" style="647" customWidth="1"/>
    <col min="2" max="3" width="9.140625" style="543" bestFit="1" customWidth="1"/>
    <col min="4" max="4" width="8.7109375" style="807" bestFit="1" customWidth="1"/>
    <col min="5" max="5" width="9.140625" style="543" bestFit="1" customWidth="1"/>
    <col min="6" max="6" width="8.7109375" style="807" bestFit="1" customWidth="1"/>
    <col min="7" max="7" width="9.140625" style="543" bestFit="1" customWidth="1"/>
    <col min="8" max="8" width="8.7109375" style="807" bestFit="1" customWidth="1"/>
    <col min="9" max="9" width="9.42578125" style="543" hidden="1" customWidth="1"/>
    <col min="10" max="10" width="8.7109375" style="807" hidden="1" customWidth="1"/>
    <col min="11" max="11" width="9.140625" style="543" bestFit="1" customWidth="1"/>
    <col min="12" max="12" width="9.5703125" style="807" customWidth="1"/>
    <col min="13" max="13" width="9.140625" style="543" bestFit="1" customWidth="1"/>
    <col min="14" max="14" width="8.7109375" style="807" bestFit="1" customWidth="1"/>
    <col min="15" max="15" width="9.140625" style="543" bestFit="1" customWidth="1"/>
    <col min="16" max="16" width="8.7109375" style="807" bestFit="1" customWidth="1"/>
    <col min="17" max="17" width="9.7109375" style="543" hidden="1" customWidth="1"/>
    <col min="18" max="18" width="8.7109375" style="807" hidden="1" customWidth="1"/>
    <col min="19" max="19" width="9" style="542" bestFit="1" customWidth="1"/>
    <col min="20" max="20" width="8.7109375" style="807" bestFit="1" customWidth="1"/>
    <col min="21" max="21" width="9" style="542" bestFit="1" customWidth="1"/>
    <col min="22" max="22" width="8.7109375" style="807" bestFit="1" customWidth="1"/>
    <col min="23" max="23" width="9" style="542" bestFit="1" customWidth="1"/>
    <col min="24" max="24" width="8.7109375" style="807" bestFit="1" customWidth="1"/>
    <col min="25" max="25" width="9" style="542" hidden="1" customWidth="1"/>
    <col min="26" max="26" width="8.7109375" style="807" hidden="1" customWidth="1"/>
    <col min="27" max="27" width="9" style="542" bestFit="1" customWidth="1"/>
    <col min="28" max="28" width="8.7109375" style="807" bestFit="1" customWidth="1"/>
    <col min="29" max="29" width="9" style="542" bestFit="1" customWidth="1"/>
    <col min="30" max="30" width="8.7109375" style="807" bestFit="1" customWidth="1"/>
    <col min="31" max="31" width="9" style="542" bestFit="1" customWidth="1"/>
    <col min="32" max="32" width="8.7109375" style="807" bestFit="1" customWidth="1"/>
    <col min="33" max="33" width="9" style="542" hidden="1" customWidth="1"/>
    <col min="34" max="34" width="8.7109375" style="807" hidden="1" customWidth="1"/>
  </cols>
  <sheetData>
    <row r="2" spans="1:34" x14ac:dyDescent="0.25">
      <c r="A2" s="949" t="s">
        <v>396</v>
      </c>
      <c r="B2" s="949"/>
      <c r="C2" s="949"/>
      <c r="D2" s="949"/>
      <c r="E2" s="949"/>
      <c r="F2" s="949"/>
      <c r="G2" s="949"/>
      <c r="H2" s="949"/>
      <c r="I2" s="949"/>
      <c r="J2" s="949"/>
      <c r="K2" s="949"/>
      <c r="L2" s="949"/>
      <c r="M2" s="949"/>
      <c r="N2" s="949"/>
      <c r="O2" s="949"/>
      <c r="P2" s="949"/>
      <c r="Q2" s="949"/>
      <c r="R2" s="949"/>
    </row>
    <row r="3" spans="1:34" x14ac:dyDescent="0.25">
      <c r="A3" s="949" t="s">
        <v>133</v>
      </c>
      <c r="B3" s="949"/>
      <c r="C3" s="949"/>
      <c r="D3" s="949"/>
      <c r="E3" s="949"/>
      <c r="F3" s="949"/>
      <c r="G3" s="949"/>
      <c r="H3" s="949"/>
      <c r="I3" s="949"/>
      <c r="J3" s="949"/>
      <c r="K3" s="949"/>
      <c r="L3" s="949"/>
      <c r="M3" s="949"/>
      <c r="N3" s="949"/>
      <c r="O3" s="949"/>
      <c r="P3" s="949"/>
      <c r="Q3" s="949"/>
      <c r="R3" s="949"/>
    </row>
    <row r="5" spans="1:34" x14ac:dyDescent="0.25">
      <c r="A5" s="950" t="s">
        <v>410</v>
      </c>
      <c r="B5" s="951"/>
      <c r="C5" s="951"/>
      <c r="D5" s="951"/>
      <c r="E5" s="951"/>
      <c r="F5" s="951"/>
      <c r="G5" s="951"/>
      <c r="H5" s="951"/>
      <c r="I5" s="951"/>
      <c r="J5" s="951"/>
      <c r="K5" s="951"/>
      <c r="L5" s="951"/>
      <c r="M5" s="951"/>
      <c r="N5" s="951"/>
      <c r="O5" s="951"/>
      <c r="P5" s="951"/>
      <c r="Q5" s="951"/>
      <c r="R5" s="951"/>
      <c r="S5" s="951"/>
      <c r="T5" s="951"/>
      <c r="U5" s="951"/>
      <c r="V5" s="951"/>
      <c r="W5" s="951"/>
      <c r="X5" s="951"/>
      <c r="Y5" s="951"/>
      <c r="Z5" s="951"/>
      <c r="AA5" s="951"/>
      <c r="AB5" s="951"/>
      <c r="AC5" s="951"/>
      <c r="AD5" s="951"/>
      <c r="AE5" s="951"/>
      <c r="AF5" s="951"/>
      <c r="AG5" s="951"/>
      <c r="AH5" s="951"/>
    </row>
    <row r="6" spans="1:34" s="650" customFormat="1" ht="26.25" thickBot="1" x14ac:dyDescent="0.25">
      <c r="A6" s="671" t="s">
        <v>8</v>
      </c>
      <c r="B6" s="660" t="s">
        <v>9</v>
      </c>
      <c r="C6" s="633" t="str">
        <f>'UBS Vila Dalva'!C6</f>
        <v>JAN</v>
      </c>
      <c r="D6" s="629" t="str">
        <f>'UBS Vila Dalva'!D6</f>
        <v>%</v>
      </c>
      <c r="E6" s="633" t="str">
        <f>'UBS Vila Dalva'!E6</f>
        <v>FEV</v>
      </c>
      <c r="F6" s="629" t="str">
        <f>'UBS Vila Dalva'!F6</f>
        <v>%</v>
      </c>
      <c r="G6" s="633" t="str">
        <f>'UBS Vila Dalva'!G6</f>
        <v>MAR</v>
      </c>
      <c r="H6" s="629" t="str">
        <f>'UBS Vila Dalva'!H6</f>
        <v>%</v>
      </c>
      <c r="I6" s="634" t="str">
        <f>'UBS Vila Dalva'!I6</f>
        <v>Trimestre</v>
      </c>
      <c r="J6" s="630" t="str">
        <f>'UBS Vila Dalva'!J6</f>
        <v>%</v>
      </c>
      <c r="K6" s="633" t="str">
        <f>'UBS Vila Dalva'!K6</f>
        <v>ABR</v>
      </c>
      <c r="L6" s="629" t="str">
        <f>'UBS Vila Dalva'!L6</f>
        <v>%</v>
      </c>
      <c r="M6" s="633" t="str">
        <f>'UBS Vila Dalva'!M6</f>
        <v>MAI</v>
      </c>
      <c r="N6" s="629" t="str">
        <f>'UBS Vila Dalva'!N6</f>
        <v>%</v>
      </c>
      <c r="O6" s="633" t="str">
        <f>'UBS Vila Dalva'!O6</f>
        <v>JUN</v>
      </c>
      <c r="P6" s="629" t="str">
        <f>'UBS Vila Dalva'!P6</f>
        <v>%</v>
      </c>
      <c r="Q6" s="634" t="str">
        <f>'UBS Vila Dalva'!Q6</f>
        <v>Trimestre</v>
      </c>
      <c r="R6" s="630" t="str">
        <f>'UBS Vila Dalva'!R6</f>
        <v>%</v>
      </c>
      <c r="S6" s="633" t="str">
        <f>'UBS Vila Dalva'!S6</f>
        <v>JUL</v>
      </c>
      <c r="T6" s="629" t="str">
        <f>'UBS Vila Dalva'!T6</f>
        <v>%</v>
      </c>
      <c r="U6" s="633" t="str">
        <f>'UBS Vila Dalva'!U6</f>
        <v>AGO</v>
      </c>
      <c r="V6" s="629" t="str">
        <f>'UBS Vila Dalva'!V6</f>
        <v>%</v>
      </c>
      <c r="W6" s="633" t="str">
        <f>'UBS Vila Dalva'!W6</f>
        <v>SET</v>
      </c>
      <c r="X6" s="629" t="str">
        <f>'UBS Vila Dalva'!X6</f>
        <v>%</v>
      </c>
      <c r="Y6" s="634" t="str">
        <f>'UBS Vila Dalva'!Y6</f>
        <v>Trimestre</v>
      </c>
      <c r="Z6" s="630" t="str">
        <f>'UBS Vila Dalva'!Z6</f>
        <v>%</v>
      </c>
      <c r="AA6" s="633" t="str">
        <f>'UBS Vila Dalva'!AA6</f>
        <v>OUT</v>
      </c>
      <c r="AB6" s="629" t="str">
        <f>'UBS Vila Dalva'!AB6</f>
        <v>%</v>
      </c>
      <c r="AC6" s="633" t="str">
        <f>'UBS Vila Dalva'!AC6</f>
        <v>NOV</v>
      </c>
      <c r="AD6" s="629" t="str">
        <f>'UBS Vila Dalva'!AD6</f>
        <v>%</v>
      </c>
      <c r="AE6" s="633" t="str">
        <f>'UBS Vila Dalva'!AE6</f>
        <v>DEZ</v>
      </c>
      <c r="AF6" s="629" t="str">
        <f>'UBS Vila Dalva'!AF6</f>
        <v>%</v>
      </c>
      <c r="AG6" s="634" t="str">
        <f>'UBS Vila Dalva'!AG6</f>
        <v>Trimestre</v>
      </c>
      <c r="AH6" s="630" t="str">
        <f>'UBS Vila Dalva'!AH6</f>
        <v>%</v>
      </c>
    </row>
    <row r="7" spans="1:34" ht="16.5" thickTop="1" x14ac:dyDescent="0.25">
      <c r="A7" s="711" t="s">
        <v>154</v>
      </c>
      <c r="B7" s="397">
        <v>3600</v>
      </c>
      <c r="C7" s="398">
        <v>3059</v>
      </c>
      <c r="D7" s="788">
        <f>((C7/$B7))</f>
        <v>0.84972222222222227</v>
      </c>
      <c r="E7" s="398">
        <v>3301</v>
      </c>
      <c r="F7" s="788">
        <f>((E7/$B7))</f>
        <v>0.91694444444444445</v>
      </c>
      <c r="G7" s="398">
        <v>2977</v>
      </c>
      <c r="H7" s="788">
        <f>((G7/$B7))</f>
        <v>0.82694444444444448</v>
      </c>
      <c r="I7" s="399">
        <f t="shared" ref="I7:I17" si="0">C7+E7+G7</f>
        <v>9337</v>
      </c>
      <c r="J7" s="795">
        <f>((I7/(3*$B7)))</f>
        <v>0.86453703703703699</v>
      </c>
      <c r="K7" s="527">
        <v>3691</v>
      </c>
      <c r="L7" s="788">
        <f>((K7/$B7))</f>
        <v>1.0252777777777777</v>
      </c>
      <c r="M7" s="850">
        <v>3343</v>
      </c>
      <c r="N7" s="788">
        <f>((M7/$B7))</f>
        <v>0.92861111111111116</v>
      </c>
      <c r="O7" s="398">
        <v>2730</v>
      </c>
      <c r="P7" s="788">
        <f>((O7/$B7))</f>
        <v>0.7583333333333333</v>
      </c>
      <c r="Q7" s="399">
        <f t="shared" ref="Q7:Q17" si="1">K7+M7+O7</f>
        <v>9764</v>
      </c>
      <c r="R7" s="795">
        <f>((Q7/(3*$B7)))</f>
        <v>0.90407407407407403</v>
      </c>
      <c r="S7" s="398">
        <v>0</v>
      </c>
      <c r="T7" s="788">
        <f>((S7/$B7))</f>
        <v>0</v>
      </c>
      <c r="U7" s="398">
        <v>0</v>
      </c>
      <c r="V7" s="788">
        <f>((U7/$B7))</f>
        <v>0</v>
      </c>
      <c r="W7" s="398">
        <v>0</v>
      </c>
      <c r="X7" s="788">
        <f>((W7/$B7))</f>
        <v>0</v>
      </c>
      <c r="Y7" s="2">
        <f t="shared" ref="Y7:Y17" si="2">S7+U7+W7</f>
        <v>0</v>
      </c>
      <c r="Z7" s="795">
        <f>((Y7/(3*$B7)))</f>
        <v>0</v>
      </c>
      <c r="AA7" s="398">
        <v>0</v>
      </c>
      <c r="AB7" s="788">
        <f>((AA7/$B7))</f>
        <v>0</v>
      </c>
      <c r="AC7" s="398">
        <v>0</v>
      </c>
      <c r="AD7" s="788">
        <f>((AC7/$B7))</f>
        <v>0</v>
      </c>
      <c r="AE7" s="398">
        <v>0</v>
      </c>
      <c r="AF7" s="788">
        <f>((AE7/$B7))</f>
        <v>0</v>
      </c>
      <c r="AG7" s="2">
        <f t="shared" ref="AG7:AG17" si="3">AA7+AC7+AE7</f>
        <v>0</v>
      </c>
      <c r="AH7" s="795">
        <f>((AG7/(3*$B7)))</f>
        <v>0</v>
      </c>
    </row>
    <row r="8" spans="1:34" x14ac:dyDescent="0.25">
      <c r="A8" s="711" t="s">
        <v>155</v>
      </c>
      <c r="B8" s="425">
        <v>1248</v>
      </c>
      <c r="C8" s="426">
        <v>1165</v>
      </c>
      <c r="D8" s="788">
        <f t="shared" ref="D8:F18" si="4">((C8/$B8))</f>
        <v>0.93349358974358976</v>
      </c>
      <c r="E8" s="426">
        <v>1057</v>
      </c>
      <c r="F8" s="788">
        <f t="shared" si="4"/>
        <v>0.84695512820512819</v>
      </c>
      <c r="G8" s="426">
        <v>1097</v>
      </c>
      <c r="H8" s="788">
        <f t="shared" ref="H8" si="5">((G8/$B8))</f>
        <v>0.87900641025641024</v>
      </c>
      <c r="I8" s="399">
        <f t="shared" si="0"/>
        <v>3319</v>
      </c>
      <c r="J8" s="795">
        <f t="shared" ref="J8:J18" si="6">((I8/(3*$B8)))</f>
        <v>0.88648504273504269</v>
      </c>
      <c r="K8" s="847">
        <v>1250</v>
      </c>
      <c r="L8" s="788">
        <f t="shared" ref="L8" si="7">((K8/$B8))</f>
        <v>1.0016025641025641</v>
      </c>
      <c r="M8" s="851">
        <v>1315</v>
      </c>
      <c r="N8" s="788">
        <f t="shared" ref="N8" si="8">((M8/$B8))</f>
        <v>1.0536858974358974</v>
      </c>
      <c r="O8" s="426">
        <v>1044</v>
      </c>
      <c r="P8" s="788">
        <f t="shared" ref="P8" si="9">((O8/$B8))</f>
        <v>0.83653846153846156</v>
      </c>
      <c r="Q8" s="399">
        <f t="shared" si="1"/>
        <v>3609</v>
      </c>
      <c r="R8" s="795">
        <f t="shared" ref="R8:R18" si="10">((Q8/(3*$B8)))</f>
        <v>0.96394230769230771</v>
      </c>
      <c r="S8" s="426">
        <v>0</v>
      </c>
      <c r="T8" s="788">
        <f t="shared" ref="T8" si="11">((S8/$B8))</f>
        <v>0</v>
      </c>
      <c r="U8" s="426">
        <v>0</v>
      </c>
      <c r="V8" s="788">
        <f t="shared" ref="V8" si="12">((U8/$B8))</f>
        <v>0</v>
      </c>
      <c r="W8" s="426">
        <v>0</v>
      </c>
      <c r="X8" s="788">
        <f t="shared" ref="X8" si="13">((W8/$B8))</f>
        <v>0</v>
      </c>
      <c r="Y8" s="2">
        <f t="shared" si="2"/>
        <v>0</v>
      </c>
      <c r="Z8" s="795">
        <f t="shared" ref="Z8:Z18" si="14">((Y8/(3*$B8)))</f>
        <v>0</v>
      </c>
      <c r="AA8" s="426">
        <v>0</v>
      </c>
      <c r="AB8" s="788">
        <f t="shared" ref="AB8" si="15">((AA8/$B8))</f>
        <v>0</v>
      </c>
      <c r="AC8" s="426">
        <v>0</v>
      </c>
      <c r="AD8" s="788">
        <f t="shared" ref="AD8" si="16">((AC8/$B8))</f>
        <v>0</v>
      </c>
      <c r="AE8" s="426">
        <v>0</v>
      </c>
      <c r="AF8" s="788">
        <f t="shared" ref="AF8" si="17">((AE8/$B8))</f>
        <v>0</v>
      </c>
      <c r="AG8" s="2">
        <f t="shared" si="3"/>
        <v>0</v>
      </c>
      <c r="AH8" s="795">
        <f t="shared" ref="AH8:AH18" si="18">((AG8/(3*$B8)))</f>
        <v>0</v>
      </c>
    </row>
    <row r="9" spans="1:34" x14ac:dyDescent="0.25">
      <c r="A9" s="711" t="s">
        <v>165</v>
      </c>
      <c r="B9" s="425">
        <v>468</v>
      </c>
      <c r="C9" s="426">
        <v>255</v>
      </c>
      <c r="D9" s="788">
        <f t="shared" si="4"/>
        <v>0.54487179487179482</v>
      </c>
      <c r="E9" s="426">
        <v>365</v>
      </c>
      <c r="F9" s="788">
        <f t="shared" si="4"/>
        <v>0.77991452991452992</v>
      </c>
      <c r="G9" s="426">
        <v>347</v>
      </c>
      <c r="H9" s="788">
        <f t="shared" ref="H9" si="19">((G9/$B9))</f>
        <v>0.74145299145299148</v>
      </c>
      <c r="I9" s="399">
        <f t="shared" si="0"/>
        <v>967</v>
      </c>
      <c r="J9" s="795">
        <f t="shared" si="6"/>
        <v>0.68874643874643871</v>
      </c>
      <c r="K9" s="847">
        <v>182</v>
      </c>
      <c r="L9" s="788">
        <f t="shared" ref="L9" si="20">((K9/$B9))</f>
        <v>0.3888888888888889</v>
      </c>
      <c r="M9" s="851">
        <v>378</v>
      </c>
      <c r="N9" s="788">
        <f t="shared" ref="N9" si="21">((M9/$B9))</f>
        <v>0.80769230769230771</v>
      </c>
      <c r="O9" s="426">
        <v>370</v>
      </c>
      <c r="P9" s="788">
        <f t="shared" ref="P9" si="22">((O9/$B9))</f>
        <v>0.79059829059829057</v>
      </c>
      <c r="Q9" s="399">
        <f t="shared" si="1"/>
        <v>930</v>
      </c>
      <c r="R9" s="795">
        <f t="shared" si="10"/>
        <v>0.66239316239316237</v>
      </c>
      <c r="S9" s="426">
        <v>0</v>
      </c>
      <c r="T9" s="788">
        <f t="shared" ref="T9" si="23">((S9/$B9))</f>
        <v>0</v>
      </c>
      <c r="U9" s="426">
        <v>0</v>
      </c>
      <c r="V9" s="788">
        <f t="shared" ref="V9" si="24">((U9/$B9))</f>
        <v>0</v>
      </c>
      <c r="W9" s="426">
        <v>0</v>
      </c>
      <c r="X9" s="788">
        <f t="shared" ref="X9" si="25">((W9/$B9))</f>
        <v>0</v>
      </c>
      <c r="Y9" s="2">
        <f t="shared" si="2"/>
        <v>0</v>
      </c>
      <c r="Z9" s="795">
        <f t="shared" si="14"/>
        <v>0</v>
      </c>
      <c r="AA9" s="426">
        <v>0</v>
      </c>
      <c r="AB9" s="788">
        <f t="shared" ref="AB9" si="26">((AA9/$B9))</f>
        <v>0</v>
      </c>
      <c r="AC9" s="426">
        <v>0</v>
      </c>
      <c r="AD9" s="788">
        <f t="shared" ref="AD9" si="27">((AC9/$B9))</f>
        <v>0</v>
      </c>
      <c r="AE9" s="426">
        <v>0</v>
      </c>
      <c r="AF9" s="788">
        <f t="shared" ref="AF9" si="28">((AE9/$B9))</f>
        <v>0</v>
      </c>
      <c r="AG9" s="2">
        <f t="shared" si="3"/>
        <v>0</v>
      </c>
      <c r="AH9" s="795">
        <f t="shared" si="18"/>
        <v>0</v>
      </c>
    </row>
    <row r="10" spans="1:34" x14ac:dyDescent="0.25">
      <c r="A10" s="643" t="s">
        <v>190</v>
      </c>
      <c r="B10" s="427">
        <v>192</v>
      </c>
      <c r="C10" s="428">
        <v>68</v>
      </c>
      <c r="D10" s="789">
        <f t="shared" si="4"/>
        <v>0.35416666666666669</v>
      </c>
      <c r="E10" s="428">
        <v>81</v>
      </c>
      <c r="F10" s="789">
        <f t="shared" si="4"/>
        <v>0.421875</v>
      </c>
      <c r="G10" s="428">
        <v>234</v>
      </c>
      <c r="H10" s="789">
        <f t="shared" ref="H10" si="29">((G10/$B10))</f>
        <v>1.21875</v>
      </c>
      <c r="I10" s="534">
        <f t="shared" si="0"/>
        <v>383</v>
      </c>
      <c r="J10" s="795">
        <f t="shared" si="6"/>
        <v>0.66493055555555558</v>
      </c>
      <c r="K10" s="486">
        <v>98</v>
      </c>
      <c r="L10" s="789">
        <f t="shared" ref="L10" si="30">((K10/$B10))</f>
        <v>0.51041666666666663</v>
      </c>
      <c r="M10" s="852">
        <v>0</v>
      </c>
      <c r="N10" s="789">
        <f t="shared" ref="N10" si="31">((M10/$B10))</f>
        <v>0</v>
      </c>
      <c r="O10" s="428">
        <v>0</v>
      </c>
      <c r="P10" s="789">
        <f t="shared" ref="P10" si="32">((O10/$B10))</f>
        <v>0</v>
      </c>
      <c r="Q10" s="534">
        <f t="shared" si="1"/>
        <v>98</v>
      </c>
      <c r="R10" s="795">
        <f t="shared" si="10"/>
        <v>0.1701388888888889</v>
      </c>
      <c r="S10" s="428">
        <v>0</v>
      </c>
      <c r="T10" s="789">
        <f t="shared" ref="T10" si="33">((S10/$B10))</f>
        <v>0</v>
      </c>
      <c r="U10" s="428">
        <v>0</v>
      </c>
      <c r="V10" s="789">
        <f t="shared" ref="V10" si="34">((U10/$B10))</f>
        <v>0</v>
      </c>
      <c r="W10" s="428">
        <v>0</v>
      </c>
      <c r="X10" s="789">
        <f t="shared" ref="X10" si="35">((W10/$B10))</f>
        <v>0</v>
      </c>
      <c r="Y10" s="533">
        <f t="shared" si="2"/>
        <v>0</v>
      </c>
      <c r="Z10" s="795">
        <f t="shared" si="14"/>
        <v>0</v>
      </c>
      <c r="AA10" s="428">
        <v>0</v>
      </c>
      <c r="AB10" s="789">
        <f t="shared" ref="AB10" si="36">((AA10/$B10))</f>
        <v>0</v>
      </c>
      <c r="AC10" s="428">
        <v>0</v>
      </c>
      <c r="AD10" s="789">
        <f t="shared" ref="AD10" si="37">((AC10/$B10))</f>
        <v>0</v>
      </c>
      <c r="AE10" s="428">
        <v>0</v>
      </c>
      <c r="AF10" s="789">
        <f t="shared" ref="AF10" si="38">((AE10/$B10))</f>
        <v>0</v>
      </c>
      <c r="AG10" s="533">
        <f t="shared" si="3"/>
        <v>0</v>
      </c>
      <c r="AH10" s="795">
        <f t="shared" si="18"/>
        <v>0</v>
      </c>
    </row>
    <row r="11" spans="1:34" x14ac:dyDescent="0.25">
      <c r="A11" s="643" t="s">
        <v>191</v>
      </c>
      <c r="B11" s="389">
        <v>672</v>
      </c>
      <c r="C11" s="390">
        <v>399</v>
      </c>
      <c r="D11" s="790">
        <f t="shared" si="4"/>
        <v>0.59375</v>
      </c>
      <c r="E11" s="390">
        <v>351</v>
      </c>
      <c r="F11" s="790">
        <f t="shared" si="4"/>
        <v>0.5223214285714286</v>
      </c>
      <c r="G11" s="390">
        <v>1199</v>
      </c>
      <c r="H11" s="790">
        <f t="shared" ref="H11" si="39">((G11/$B11))</f>
        <v>1.7842261904761905</v>
      </c>
      <c r="I11" s="391">
        <f t="shared" si="0"/>
        <v>1949</v>
      </c>
      <c r="J11" s="795">
        <f t="shared" si="6"/>
        <v>0.96676587301587302</v>
      </c>
      <c r="K11" s="848">
        <v>833</v>
      </c>
      <c r="L11" s="790">
        <f t="shared" ref="L11" si="40">((K11/$B11))</f>
        <v>1.2395833333333333</v>
      </c>
      <c r="M11" s="853">
        <v>0</v>
      </c>
      <c r="N11" s="790">
        <f t="shared" ref="N11" si="41">((M11/$B11))</f>
        <v>0</v>
      </c>
      <c r="O11" s="390">
        <v>0</v>
      </c>
      <c r="P11" s="790">
        <f t="shared" ref="P11" si="42">((O11/$B11))</f>
        <v>0</v>
      </c>
      <c r="Q11" s="391">
        <f t="shared" si="1"/>
        <v>833</v>
      </c>
      <c r="R11" s="795">
        <f t="shared" si="10"/>
        <v>0.41319444444444442</v>
      </c>
      <c r="S11" s="390">
        <v>0</v>
      </c>
      <c r="T11" s="790">
        <f t="shared" ref="T11" si="43">((S11/$B11))</f>
        <v>0</v>
      </c>
      <c r="U11" s="390">
        <v>0</v>
      </c>
      <c r="V11" s="790">
        <f t="shared" ref="V11" si="44">((U11/$B11))</f>
        <v>0</v>
      </c>
      <c r="W11" s="390">
        <v>0</v>
      </c>
      <c r="X11" s="790">
        <f t="shared" ref="X11" si="45">((W11/$B11))</f>
        <v>0</v>
      </c>
      <c r="Y11" s="195">
        <f t="shared" si="2"/>
        <v>0</v>
      </c>
      <c r="Z11" s="795">
        <f t="shared" si="14"/>
        <v>0</v>
      </c>
      <c r="AA11" s="390">
        <v>0</v>
      </c>
      <c r="AB11" s="790">
        <f t="shared" ref="AB11" si="46">((AA11/$B11))</f>
        <v>0</v>
      </c>
      <c r="AC11" s="390">
        <v>0</v>
      </c>
      <c r="AD11" s="790">
        <f t="shared" ref="AD11" si="47">((AC11/$B11))</f>
        <v>0</v>
      </c>
      <c r="AE11" s="390">
        <v>0</v>
      </c>
      <c r="AF11" s="790">
        <f t="shared" ref="AF11" si="48">((AE11/$B11))</f>
        <v>0</v>
      </c>
      <c r="AG11" s="195">
        <f t="shared" si="3"/>
        <v>0</v>
      </c>
      <c r="AH11" s="795">
        <f t="shared" si="18"/>
        <v>0</v>
      </c>
    </row>
    <row r="12" spans="1:34" x14ac:dyDescent="0.25">
      <c r="A12" s="394" t="s">
        <v>166</v>
      </c>
      <c r="B12" s="389">
        <v>768</v>
      </c>
      <c r="C12" s="390">
        <v>766</v>
      </c>
      <c r="D12" s="790">
        <f t="shared" si="4"/>
        <v>0.99739583333333337</v>
      </c>
      <c r="E12" s="390">
        <v>742</v>
      </c>
      <c r="F12" s="790">
        <f t="shared" si="4"/>
        <v>0.96614583333333337</v>
      </c>
      <c r="G12" s="390">
        <v>496</v>
      </c>
      <c r="H12" s="790">
        <f t="shared" ref="H12" si="49">((G12/$B12))</f>
        <v>0.64583333333333337</v>
      </c>
      <c r="I12" s="391">
        <f t="shared" si="0"/>
        <v>2004</v>
      </c>
      <c r="J12" s="795">
        <f t="shared" si="6"/>
        <v>0.86979166666666663</v>
      </c>
      <c r="K12" s="848">
        <v>810</v>
      </c>
      <c r="L12" s="790">
        <f t="shared" ref="L12" si="50">((K12/$B12))</f>
        <v>1.0546875</v>
      </c>
      <c r="M12" s="853">
        <v>849</v>
      </c>
      <c r="N12" s="790">
        <f t="shared" ref="N12" si="51">((M12/$B12))</f>
        <v>1.10546875</v>
      </c>
      <c r="O12" s="390">
        <v>658</v>
      </c>
      <c r="P12" s="790">
        <f t="shared" ref="P12" si="52">((O12/$B12))</f>
        <v>0.85677083333333337</v>
      </c>
      <c r="Q12" s="391">
        <f t="shared" si="1"/>
        <v>2317</v>
      </c>
      <c r="R12" s="795">
        <f t="shared" si="10"/>
        <v>1.0056423611111112</v>
      </c>
      <c r="S12" s="390">
        <v>0</v>
      </c>
      <c r="T12" s="790">
        <f t="shared" ref="T12" si="53">((S12/$B12))</f>
        <v>0</v>
      </c>
      <c r="U12" s="390">
        <v>0</v>
      </c>
      <c r="V12" s="790">
        <f t="shared" ref="V12" si="54">((U12/$B12))</f>
        <v>0</v>
      </c>
      <c r="W12" s="390">
        <v>0</v>
      </c>
      <c r="X12" s="790">
        <f t="shared" ref="X12" si="55">((W12/$B12))</f>
        <v>0</v>
      </c>
      <c r="Y12" s="195">
        <f t="shared" si="2"/>
        <v>0</v>
      </c>
      <c r="Z12" s="795">
        <f t="shared" si="14"/>
        <v>0</v>
      </c>
      <c r="AA12" s="390">
        <v>0</v>
      </c>
      <c r="AB12" s="790">
        <f t="shared" ref="AB12" si="56">((AA12/$B12))</f>
        <v>0</v>
      </c>
      <c r="AC12" s="390">
        <v>0</v>
      </c>
      <c r="AD12" s="790">
        <f t="shared" ref="AD12" si="57">((AC12/$B12))</f>
        <v>0</v>
      </c>
      <c r="AE12" s="390">
        <v>0</v>
      </c>
      <c r="AF12" s="790">
        <f t="shared" ref="AF12" si="58">((AE12/$B12))</f>
        <v>0</v>
      </c>
      <c r="AG12" s="195">
        <f t="shared" si="3"/>
        <v>0</v>
      </c>
      <c r="AH12" s="795">
        <f t="shared" si="18"/>
        <v>0</v>
      </c>
    </row>
    <row r="13" spans="1:34" x14ac:dyDescent="0.25">
      <c r="A13" s="394" t="s">
        <v>192</v>
      </c>
      <c r="B13" s="389">
        <v>256</v>
      </c>
      <c r="C13" s="390">
        <v>0</v>
      </c>
      <c r="D13" s="856">
        <f t="shared" si="4"/>
        <v>0</v>
      </c>
      <c r="E13" s="390">
        <v>0</v>
      </c>
      <c r="F13" s="856">
        <f t="shared" si="4"/>
        <v>0</v>
      </c>
      <c r="G13" s="390">
        <v>25</v>
      </c>
      <c r="H13" s="856">
        <f t="shared" ref="H13" si="59">((G13/$B13))</f>
        <v>9.765625E-2</v>
      </c>
      <c r="I13" s="391">
        <f t="shared" si="0"/>
        <v>25</v>
      </c>
      <c r="J13" s="795">
        <f t="shared" si="6"/>
        <v>3.2552083333333336E-2</v>
      </c>
      <c r="K13" s="848">
        <v>199</v>
      </c>
      <c r="L13" s="856">
        <f t="shared" ref="L13" si="60">((K13/$B13))</f>
        <v>0.77734375</v>
      </c>
      <c r="M13" s="853">
        <v>179</v>
      </c>
      <c r="N13" s="856">
        <f t="shared" ref="N13" si="61">((M13/$B13))</f>
        <v>0.69921875</v>
      </c>
      <c r="O13" s="390">
        <v>153</v>
      </c>
      <c r="P13" s="856">
        <f t="shared" ref="P13" si="62">((O13/$B13))</f>
        <v>0.59765625</v>
      </c>
      <c r="Q13" s="391">
        <f t="shared" si="1"/>
        <v>531</v>
      </c>
      <c r="R13" s="795">
        <f t="shared" si="10"/>
        <v>0.69140625</v>
      </c>
      <c r="S13" s="390">
        <v>0</v>
      </c>
      <c r="T13" s="856">
        <f t="shared" ref="T13" si="63">((S13/$B13))</f>
        <v>0</v>
      </c>
      <c r="U13" s="390">
        <v>0</v>
      </c>
      <c r="V13" s="856">
        <f t="shared" ref="V13" si="64">((U13/$B13))</f>
        <v>0</v>
      </c>
      <c r="W13" s="390">
        <v>0</v>
      </c>
      <c r="X13" s="856">
        <f t="shared" ref="X13" si="65">((W13/$B13))</f>
        <v>0</v>
      </c>
      <c r="Y13" s="195">
        <f t="shared" si="2"/>
        <v>0</v>
      </c>
      <c r="Z13" s="795">
        <f t="shared" si="14"/>
        <v>0</v>
      </c>
      <c r="AA13" s="390">
        <v>0</v>
      </c>
      <c r="AB13" s="856">
        <f t="shared" ref="AB13" si="66">((AA13/$B13))</f>
        <v>0</v>
      </c>
      <c r="AC13" s="390">
        <v>0</v>
      </c>
      <c r="AD13" s="856">
        <f t="shared" ref="AD13" si="67">((AC13/$B13))</f>
        <v>0</v>
      </c>
      <c r="AE13" s="390">
        <v>0</v>
      </c>
      <c r="AF13" s="856">
        <f t="shared" ref="AF13" si="68">((AE13/$B13))</f>
        <v>0</v>
      </c>
      <c r="AG13" s="195">
        <f t="shared" si="3"/>
        <v>0</v>
      </c>
      <c r="AH13" s="795">
        <f t="shared" si="18"/>
        <v>0</v>
      </c>
    </row>
    <row r="14" spans="1:34" x14ac:dyDescent="0.25">
      <c r="A14" s="394" t="s">
        <v>391</v>
      </c>
      <c r="B14" s="389">
        <v>128</v>
      </c>
      <c r="C14" s="390">
        <v>0</v>
      </c>
      <c r="D14" s="856">
        <f t="shared" si="4"/>
        <v>0</v>
      </c>
      <c r="E14" s="390">
        <v>0</v>
      </c>
      <c r="F14" s="856">
        <f t="shared" si="4"/>
        <v>0</v>
      </c>
      <c r="G14" s="390">
        <v>167</v>
      </c>
      <c r="H14" s="856">
        <f t="shared" ref="H14" si="69">((G14/$B14))</f>
        <v>1.3046875</v>
      </c>
      <c r="I14" s="391">
        <f t="shared" si="0"/>
        <v>167</v>
      </c>
      <c r="J14" s="795">
        <f t="shared" si="6"/>
        <v>0.43489583333333331</v>
      </c>
      <c r="K14" s="848">
        <v>0</v>
      </c>
      <c r="L14" s="856">
        <f t="shared" ref="L14" si="70">((K14/$B14))</f>
        <v>0</v>
      </c>
      <c r="M14" s="853">
        <v>0</v>
      </c>
      <c r="N14" s="856">
        <f t="shared" ref="N14" si="71">((M14/$B14))</f>
        <v>0</v>
      </c>
      <c r="O14" s="390">
        <v>0</v>
      </c>
      <c r="P14" s="856">
        <f t="shared" ref="P14" si="72">((O14/$B14))</f>
        <v>0</v>
      </c>
      <c r="Q14" s="391">
        <f t="shared" si="1"/>
        <v>0</v>
      </c>
      <c r="R14" s="795">
        <f t="shared" si="10"/>
        <v>0</v>
      </c>
      <c r="S14" s="390">
        <v>0</v>
      </c>
      <c r="T14" s="856">
        <f t="shared" ref="T14" si="73">((S14/$B14))</f>
        <v>0</v>
      </c>
      <c r="U14" s="390">
        <v>0</v>
      </c>
      <c r="V14" s="856">
        <f t="shared" ref="V14" si="74">((U14/$B14))</f>
        <v>0</v>
      </c>
      <c r="W14" s="390">
        <v>0</v>
      </c>
      <c r="X14" s="856">
        <f t="shared" ref="X14" si="75">((W14/$B14))</f>
        <v>0</v>
      </c>
      <c r="Y14" s="195">
        <f t="shared" si="2"/>
        <v>0</v>
      </c>
      <c r="Z14" s="795">
        <f t="shared" si="14"/>
        <v>0</v>
      </c>
      <c r="AA14" s="390">
        <v>0</v>
      </c>
      <c r="AB14" s="856">
        <f t="shared" ref="AB14" si="76">((AA14/$B14))</f>
        <v>0</v>
      </c>
      <c r="AC14" s="390">
        <v>0</v>
      </c>
      <c r="AD14" s="856">
        <f t="shared" ref="AD14" si="77">((AC14/$B14))</f>
        <v>0</v>
      </c>
      <c r="AE14" s="390">
        <v>0</v>
      </c>
      <c r="AF14" s="856">
        <f t="shared" ref="AF14" si="78">((AE14/$B14))</f>
        <v>0</v>
      </c>
      <c r="AG14" s="195">
        <f t="shared" si="3"/>
        <v>0</v>
      </c>
      <c r="AH14" s="795">
        <f t="shared" si="18"/>
        <v>0</v>
      </c>
    </row>
    <row r="15" spans="1:34" x14ac:dyDescent="0.25">
      <c r="A15" s="710" t="s">
        <v>157</v>
      </c>
      <c r="B15" s="535">
        <v>512</v>
      </c>
      <c r="C15" s="429">
        <v>459</v>
      </c>
      <c r="D15" s="856">
        <f t="shared" si="4"/>
        <v>0.896484375</v>
      </c>
      <c r="E15" s="429">
        <v>457</v>
      </c>
      <c r="F15" s="856">
        <f t="shared" si="4"/>
        <v>0.892578125</v>
      </c>
      <c r="G15" s="429">
        <v>432</v>
      </c>
      <c r="H15" s="856">
        <f t="shared" ref="H15" si="79">((G15/$B15))</f>
        <v>0.84375</v>
      </c>
      <c r="I15" s="391">
        <f t="shared" si="0"/>
        <v>1348</v>
      </c>
      <c r="J15" s="795">
        <f t="shared" si="6"/>
        <v>0.87760416666666663</v>
      </c>
      <c r="K15" s="849">
        <v>442</v>
      </c>
      <c r="L15" s="856">
        <f t="shared" ref="L15" si="80">((K15/$B15))</f>
        <v>0.86328125</v>
      </c>
      <c r="M15" s="854">
        <v>523</v>
      </c>
      <c r="N15" s="856">
        <f t="shared" ref="N15" si="81">((M15/$B15))</f>
        <v>1.021484375</v>
      </c>
      <c r="O15" s="429">
        <v>338</v>
      </c>
      <c r="P15" s="856">
        <f t="shared" ref="P15" si="82">((O15/$B15))</f>
        <v>0.66015625</v>
      </c>
      <c r="Q15" s="523">
        <f t="shared" si="1"/>
        <v>1303</v>
      </c>
      <c r="R15" s="795">
        <f t="shared" si="10"/>
        <v>0.84830729166666663</v>
      </c>
      <c r="S15" s="429">
        <v>0</v>
      </c>
      <c r="T15" s="856">
        <f t="shared" ref="T15" si="83">((S15/$B15))</f>
        <v>0</v>
      </c>
      <c r="U15" s="429">
        <v>0</v>
      </c>
      <c r="V15" s="856">
        <f t="shared" ref="V15" si="84">((U15/$B15))</f>
        <v>0</v>
      </c>
      <c r="W15" s="429">
        <v>0</v>
      </c>
      <c r="X15" s="856">
        <f t="shared" ref="X15" si="85">((W15/$B15))</f>
        <v>0</v>
      </c>
      <c r="Y15" s="524">
        <f t="shared" si="2"/>
        <v>0</v>
      </c>
      <c r="Z15" s="795">
        <f t="shared" si="14"/>
        <v>0</v>
      </c>
      <c r="AA15" s="429">
        <v>0</v>
      </c>
      <c r="AB15" s="856">
        <f t="shared" ref="AB15" si="86">((AA15/$B15))</f>
        <v>0</v>
      </c>
      <c r="AC15" s="429">
        <v>0</v>
      </c>
      <c r="AD15" s="856">
        <f t="shared" ref="AD15" si="87">((AC15/$B15))</f>
        <v>0</v>
      </c>
      <c r="AE15" s="429">
        <v>0</v>
      </c>
      <c r="AF15" s="856">
        <f t="shared" ref="AF15" si="88">((AE15/$B15))</f>
        <v>0</v>
      </c>
      <c r="AG15" s="524">
        <f t="shared" si="3"/>
        <v>0</v>
      </c>
      <c r="AH15" s="795">
        <f t="shared" si="18"/>
        <v>0</v>
      </c>
    </row>
    <row r="16" spans="1:34" x14ac:dyDescent="0.25">
      <c r="A16" s="643" t="s">
        <v>184</v>
      </c>
      <c r="B16" s="389">
        <v>192</v>
      </c>
      <c r="C16" s="406">
        <v>130</v>
      </c>
      <c r="D16" s="856">
        <f t="shared" si="4"/>
        <v>0.67708333333333337</v>
      </c>
      <c r="E16" s="406">
        <v>226</v>
      </c>
      <c r="F16" s="856">
        <f t="shared" si="4"/>
        <v>1.1770833333333333</v>
      </c>
      <c r="G16" s="406">
        <v>125</v>
      </c>
      <c r="H16" s="856">
        <f t="shared" ref="H16" si="89">((G16/$B16))</f>
        <v>0.65104166666666663</v>
      </c>
      <c r="I16" s="391">
        <f t="shared" si="0"/>
        <v>481</v>
      </c>
      <c r="J16" s="795">
        <f t="shared" si="6"/>
        <v>0.83506944444444442</v>
      </c>
      <c r="K16" s="525">
        <v>175</v>
      </c>
      <c r="L16" s="856">
        <f t="shared" ref="L16" si="90">((K16/$B16))</f>
        <v>0.91145833333333337</v>
      </c>
      <c r="M16" s="855">
        <v>229</v>
      </c>
      <c r="N16" s="856">
        <f t="shared" ref="N16" si="91">((M16/$B16))</f>
        <v>1.1927083333333333</v>
      </c>
      <c r="O16" s="406">
        <v>150</v>
      </c>
      <c r="P16" s="856">
        <f t="shared" ref="P16" si="92">((O16/$B16))</f>
        <v>0.78125</v>
      </c>
      <c r="Q16" s="391">
        <f t="shared" si="1"/>
        <v>554</v>
      </c>
      <c r="R16" s="795">
        <f t="shared" si="10"/>
        <v>0.96180555555555558</v>
      </c>
      <c r="S16" s="406">
        <v>0</v>
      </c>
      <c r="T16" s="856">
        <f t="shared" ref="T16" si="93">((S16/$B16))</f>
        <v>0</v>
      </c>
      <c r="U16" s="406">
        <v>0</v>
      </c>
      <c r="V16" s="856">
        <f t="shared" ref="V16" si="94">((U16/$B16))</f>
        <v>0</v>
      </c>
      <c r="W16" s="406">
        <v>0</v>
      </c>
      <c r="X16" s="856">
        <f t="shared" ref="X16" si="95">((W16/$B16))</f>
        <v>0</v>
      </c>
      <c r="Y16" s="195">
        <f t="shared" si="2"/>
        <v>0</v>
      </c>
      <c r="Z16" s="795">
        <f t="shared" si="14"/>
        <v>0</v>
      </c>
      <c r="AA16" s="406">
        <v>0</v>
      </c>
      <c r="AB16" s="856">
        <f t="shared" ref="AB16" si="96">((AA16/$B16))</f>
        <v>0</v>
      </c>
      <c r="AC16" s="406">
        <v>0</v>
      </c>
      <c r="AD16" s="856">
        <f t="shared" ref="AD16" si="97">((AC16/$B16))</f>
        <v>0</v>
      </c>
      <c r="AE16" s="406">
        <v>0</v>
      </c>
      <c r="AF16" s="856">
        <f t="shared" ref="AF16" si="98">((AE16/$B16))</f>
        <v>0</v>
      </c>
      <c r="AG16" s="195">
        <f t="shared" si="3"/>
        <v>0</v>
      </c>
      <c r="AH16" s="795">
        <f t="shared" si="18"/>
        <v>0</v>
      </c>
    </row>
    <row r="17" spans="1:34" ht="16.5" thickBot="1" x14ac:dyDescent="0.3">
      <c r="A17" s="636" t="s">
        <v>376</v>
      </c>
      <c r="B17" s="518">
        <v>672</v>
      </c>
      <c r="C17" s="869">
        <v>574</v>
      </c>
      <c r="D17" s="804">
        <f t="shared" si="4"/>
        <v>0.85416666666666663</v>
      </c>
      <c r="E17" s="869">
        <v>1305</v>
      </c>
      <c r="F17" s="804">
        <f t="shared" si="4"/>
        <v>1.9419642857142858</v>
      </c>
      <c r="G17" s="869">
        <v>805</v>
      </c>
      <c r="H17" s="804">
        <f t="shared" ref="H17" si="99">((G17/$B17))</f>
        <v>1.1979166666666667</v>
      </c>
      <c r="I17" s="474">
        <f t="shared" si="0"/>
        <v>2684</v>
      </c>
      <c r="J17" s="870">
        <f t="shared" si="6"/>
        <v>1.3313492063492063</v>
      </c>
      <c r="K17" s="871">
        <v>1319</v>
      </c>
      <c r="L17" s="804">
        <f t="shared" ref="L17" si="100">((K17/$B17))</f>
        <v>1.9627976190476191</v>
      </c>
      <c r="M17" s="872">
        <v>1272</v>
      </c>
      <c r="N17" s="804">
        <f t="shared" ref="N17" si="101">((M17/$B17))</f>
        <v>1.8928571428571428</v>
      </c>
      <c r="O17" s="869">
        <v>514</v>
      </c>
      <c r="P17" s="804">
        <f t="shared" ref="P17" si="102">((O17/$B17))</f>
        <v>0.76488095238095233</v>
      </c>
      <c r="Q17" s="474">
        <f t="shared" si="1"/>
        <v>3105</v>
      </c>
      <c r="R17" s="870">
        <f t="shared" si="10"/>
        <v>1.5401785714285714</v>
      </c>
      <c r="S17" s="869">
        <v>0</v>
      </c>
      <c r="T17" s="804">
        <f t="shared" ref="T17" si="103">((S17/$B17))</f>
        <v>0</v>
      </c>
      <c r="U17" s="869">
        <v>0</v>
      </c>
      <c r="V17" s="804">
        <f t="shared" ref="V17" si="104">((U17/$B17))</f>
        <v>0</v>
      </c>
      <c r="W17" s="869">
        <v>0</v>
      </c>
      <c r="X17" s="804">
        <f t="shared" ref="X17" si="105">((W17/$B17))</f>
        <v>0</v>
      </c>
      <c r="Y17" s="519">
        <f t="shared" si="2"/>
        <v>0</v>
      </c>
      <c r="Z17" s="870">
        <f t="shared" si="14"/>
        <v>0</v>
      </c>
      <c r="AA17" s="869">
        <v>0</v>
      </c>
      <c r="AB17" s="804">
        <f t="shared" ref="AB17" si="106">((AA17/$B17))</f>
        <v>0</v>
      </c>
      <c r="AC17" s="869">
        <v>0</v>
      </c>
      <c r="AD17" s="804">
        <f t="shared" ref="AD17" si="107">((AC17/$B17))</f>
        <v>0</v>
      </c>
      <c r="AE17" s="869">
        <v>0</v>
      </c>
      <c r="AF17" s="804">
        <f t="shared" ref="AF17" si="108">((AE17/$B17))</f>
        <v>0</v>
      </c>
      <c r="AG17" s="519">
        <f t="shared" si="3"/>
        <v>0</v>
      </c>
      <c r="AH17" s="870">
        <f t="shared" si="18"/>
        <v>0</v>
      </c>
    </row>
    <row r="18" spans="1:34" ht="16.5" thickBot="1" x14ac:dyDescent="0.3">
      <c r="A18" s="865" t="s">
        <v>2</v>
      </c>
      <c r="B18" s="866">
        <f>SUM(B7:B17)</f>
        <v>8708</v>
      </c>
      <c r="C18" s="450">
        <f>SUM(C7:C17)</f>
        <v>6875</v>
      </c>
      <c r="D18" s="800">
        <f t="shared" si="4"/>
        <v>0.78950390445567298</v>
      </c>
      <c r="E18" s="450">
        <f>SUM(E7:E15)</f>
        <v>6354</v>
      </c>
      <c r="F18" s="800">
        <f t="shared" si="4"/>
        <v>0.72967386311437754</v>
      </c>
      <c r="G18" s="450">
        <f>SUM(G7:G15)</f>
        <v>6974</v>
      </c>
      <c r="H18" s="800">
        <f t="shared" ref="H18" si="109">((G18/$B18))</f>
        <v>0.80087276067983459</v>
      </c>
      <c r="I18" s="451">
        <f>C18+E18+G18</f>
        <v>20203</v>
      </c>
      <c r="J18" s="873">
        <f t="shared" si="6"/>
        <v>0.77335017608329504</v>
      </c>
      <c r="K18" s="874">
        <f>SUM(K7:K15)</f>
        <v>7505</v>
      </c>
      <c r="L18" s="800">
        <f t="shared" ref="L18" si="110">((K18/$B18))</f>
        <v>0.86185117133670186</v>
      </c>
      <c r="M18" s="875">
        <f>SUM(M7:M15)</f>
        <v>6587</v>
      </c>
      <c r="N18" s="800">
        <f t="shared" ref="N18" si="111">((M18/$B18))</f>
        <v>0.75643086816720262</v>
      </c>
      <c r="O18" s="403">
        <f>SUM(O7:O15)</f>
        <v>5293</v>
      </c>
      <c r="P18" s="800">
        <f t="shared" ref="P18" si="112">((O18/$B18))</f>
        <v>0.60783187873220024</v>
      </c>
      <c r="Q18" s="404">
        <f>K18+M18+O18</f>
        <v>19385</v>
      </c>
      <c r="R18" s="873">
        <f t="shared" si="10"/>
        <v>0.7420379727453682</v>
      </c>
      <c r="S18" s="35">
        <f>SUM(S7:S17)</f>
        <v>0</v>
      </c>
      <c r="T18" s="800">
        <f t="shared" ref="T18" si="113">((S18/$B18))</f>
        <v>0</v>
      </c>
      <c r="U18" s="35">
        <f>SUM(U7:U17)</f>
        <v>0</v>
      </c>
      <c r="V18" s="800">
        <f t="shared" ref="V18" si="114">((U18/$B18))</f>
        <v>0</v>
      </c>
      <c r="W18" s="35">
        <f>SUM(W7:W17)</f>
        <v>0</v>
      </c>
      <c r="X18" s="800">
        <f t="shared" ref="X18" si="115">((W18/$B18))</f>
        <v>0</v>
      </c>
      <c r="Y18" s="34">
        <f>S18+U18+W18</f>
        <v>0</v>
      </c>
      <c r="Z18" s="873">
        <f t="shared" si="14"/>
        <v>0</v>
      </c>
      <c r="AA18" s="35">
        <f>SUM(AA7:AA15)</f>
        <v>0</v>
      </c>
      <c r="AB18" s="800">
        <f t="shared" ref="AB18" si="116">((AA18/$B18))</f>
        <v>0</v>
      </c>
      <c r="AC18" s="35">
        <f>SUM(AC7:AC17)</f>
        <v>0</v>
      </c>
      <c r="AD18" s="800">
        <f t="shared" ref="AD18" si="117">((AC18/$B18))</f>
        <v>0</v>
      </c>
      <c r="AE18" s="35">
        <f>SUM(AE7:AE17)</f>
        <v>0</v>
      </c>
      <c r="AF18" s="800">
        <f t="shared" ref="AF18" si="118">((AE18/$B18))</f>
        <v>0</v>
      </c>
      <c r="AG18" s="34">
        <f>AA18+AC18+AE18</f>
        <v>0</v>
      </c>
      <c r="AH18" s="873">
        <f t="shared" si="18"/>
        <v>0</v>
      </c>
    </row>
    <row r="20" spans="1:34" hidden="1" x14ac:dyDescent="0.25">
      <c r="A20" s="950" t="s">
        <v>316</v>
      </c>
      <c r="B20" s="951"/>
      <c r="C20" s="951"/>
      <c r="D20" s="951"/>
      <c r="E20" s="951"/>
      <c r="F20" s="951"/>
      <c r="G20" s="951"/>
      <c r="H20" s="951"/>
      <c r="I20" s="951"/>
      <c r="J20" s="951"/>
      <c r="K20" s="951"/>
      <c r="L20" s="951"/>
      <c r="M20" s="951"/>
      <c r="N20" s="951"/>
      <c r="O20" s="951"/>
      <c r="P20" s="951"/>
      <c r="Q20" s="951"/>
      <c r="R20" s="951"/>
      <c r="S20" s="951"/>
      <c r="T20" s="951"/>
      <c r="U20" s="951"/>
      <c r="V20" s="951"/>
      <c r="W20" s="951"/>
      <c r="X20" s="951"/>
      <c r="Y20" s="951"/>
      <c r="Z20" s="951"/>
      <c r="AA20" s="951"/>
      <c r="AB20" s="951"/>
      <c r="AC20" s="951"/>
      <c r="AD20" s="951"/>
      <c r="AE20" s="951"/>
      <c r="AF20" s="951"/>
      <c r="AG20" s="951"/>
      <c r="AH20" s="951"/>
    </row>
    <row r="21" spans="1:34" ht="32.25" hidden="1" thickBot="1" x14ac:dyDescent="0.3">
      <c r="A21" s="712" t="s">
        <v>8</v>
      </c>
      <c r="B21" s="431" t="s">
        <v>9</v>
      </c>
      <c r="C21" s="395" t="str">
        <f>'UBS Vila Dalva'!C6</f>
        <v>JAN</v>
      </c>
      <c r="D21" s="627" t="str">
        <f>'UBS Vila Dalva'!D6</f>
        <v>%</v>
      </c>
      <c r="E21" s="395" t="str">
        <f>'UBS Vila Dalva'!E6</f>
        <v>FEV</v>
      </c>
      <c r="F21" s="627" t="str">
        <f>'UBS Vila Dalva'!F6</f>
        <v>%</v>
      </c>
      <c r="G21" s="395" t="str">
        <f>'UBS Vila Dalva'!G6</f>
        <v>MAR</v>
      </c>
      <c r="H21" s="627" t="str">
        <f>'UBS Vila Dalva'!H6</f>
        <v>%</v>
      </c>
      <c r="I21" s="396" t="str">
        <f>'UBS Vila Dalva'!I6</f>
        <v>Trimestre</v>
      </c>
      <c r="J21" s="628" t="str">
        <f>'UBS Vila Dalva'!J6</f>
        <v>%</v>
      </c>
      <c r="K21" s="395" t="str">
        <f>'UBS Vila Dalva'!K6</f>
        <v>ABR</v>
      </c>
      <c r="L21" s="627" t="str">
        <f>'UBS Vila Dalva'!L6</f>
        <v>%</v>
      </c>
      <c r="M21" s="395" t="str">
        <f>'UBS Vila Dalva'!M6</f>
        <v>MAI</v>
      </c>
      <c r="N21" s="627" t="str">
        <f>'UBS Vila Dalva'!N6</f>
        <v>%</v>
      </c>
      <c r="O21" s="395" t="str">
        <f>'UBS Vila Dalva'!O6</f>
        <v>JUN</v>
      </c>
      <c r="P21" s="627" t="str">
        <f>'UBS Vila Dalva'!P6</f>
        <v>%</v>
      </c>
      <c r="Q21" s="396" t="str">
        <f>'UBS Vila Dalva'!Q6</f>
        <v>Trimestre</v>
      </c>
      <c r="R21" s="628" t="str">
        <f>'UBS Vila Dalva'!R6</f>
        <v>%</v>
      </c>
      <c r="S21" s="43" t="str">
        <f>'UBS Vila Dalva'!S6</f>
        <v>JUL</v>
      </c>
      <c r="T21" s="627" t="str">
        <f>'UBS Vila Dalva'!T6</f>
        <v>%</v>
      </c>
      <c r="U21" s="43" t="str">
        <f>'UBS Vila Dalva'!U6</f>
        <v>AGO</v>
      </c>
      <c r="V21" s="627" t="str">
        <f>'UBS Vila Dalva'!V6</f>
        <v>%</v>
      </c>
      <c r="W21" s="43" t="str">
        <f>'UBS Vila Dalva'!W6</f>
        <v>SET</v>
      </c>
      <c r="X21" s="627" t="str">
        <f>'UBS Vila Dalva'!X6</f>
        <v>%</v>
      </c>
      <c r="Y21" s="45" t="str">
        <f>'UBS Vila Dalva'!Y6</f>
        <v>Trimestre</v>
      </c>
      <c r="Z21" s="628" t="str">
        <f>'UBS Vila Dalva'!Z6</f>
        <v>%</v>
      </c>
      <c r="AA21" s="43" t="str">
        <f>'UBS Vila Dalva'!AA6</f>
        <v>OUT</v>
      </c>
      <c r="AB21" s="627" t="str">
        <f>'UBS Vila Dalva'!AB6</f>
        <v>%</v>
      </c>
      <c r="AC21" s="43" t="str">
        <f>'UBS Vila Dalva'!AC6</f>
        <v>NOV</v>
      </c>
      <c r="AD21" s="627" t="str">
        <f>'UBS Vila Dalva'!AD6</f>
        <v>%</v>
      </c>
      <c r="AE21" s="43" t="str">
        <f>'UBS Vila Dalva'!AE6</f>
        <v>DEZ</v>
      </c>
      <c r="AF21" s="627" t="str">
        <f>'UBS Vila Dalva'!AF6</f>
        <v>%</v>
      </c>
      <c r="AG21" s="45" t="str">
        <f>'UBS Vila Dalva'!AG6</f>
        <v>Trimestre</v>
      </c>
      <c r="AH21" s="628" t="str">
        <f>'UBS Vila Dalva'!AH6</f>
        <v>%</v>
      </c>
    </row>
    <row r="22" spans="1:34" ht="16.5" hidden="1" thickTop="1" x14ac:dyDescent="0.25">
      <c r="A22" s="711" t="s">
        <v>159</v>
      </c>
      <c r="B22" s="432">
        <v>18</v>
      </c>
      <c r="C22" s="433">
        <v>18</v>
      </c>
      <c r="D22" s="788">
        <f>((C22/$B22))-1</f>
        <v>0</v>
      </c>
      <c r="E22" s="433">
        <v>18</v>
      </c>
      <c r="F22" s="788">
        <f>((E22/$B22))-1</f>
        <v>0</v>
      </c>
      <c r="G22" s="433">
        <v>0</v>
      </c>
      <c r="H22" s="788">
        <f>((G22/$B22))-1</f>
        <v>-1</v>
      </c>
      <c r="I22" s="399">
        <f t="shared" ref="I22:I36" si="119">C22+E22+G22</f>
        <v>36</v>
      </c>
      <c r="J22" s="795">
        <f>((I22/(3*$B22)))-1</f>
        <v>-0.33333333333333337</v>
      </c>
      <c r="K22" s="433">
        <v>0</v>
      </c>
      <c r="L22" s="788">
        <f>((K22/$B22))-1</f>
        <v>-1</v>
      </c>
      <c r="M22" s="433">
        <v>0</v>
      </c>
      <c r="N22" s="788">
        <f>((M22/$B22))-1</f>
        <v>-1</v>
      </c>
      <c r="O22" s="433">
        <v>0</v>
      </c>
      <c r="P22" s="788">
        <f>((O22/$B22))-1</f>
        <v>-1</v>
      </c>
      <c r="Q22" s="399">
        <f t="shared" ref="Q22:Q36" si="120">K22+M22+O22</f>
        <v>0</v>
      </c>
      <c r="R22" s="795">
        <f>((Q22/(3*$B22)))-1</f>
        <v>-1</v>
      </c>
      <c r="S22" s="433">
        <v>0</v>
      </c>
      <c r="T22" s="788">
        <f>((S22/$B22))-1</f>
        <v>-1</v>
      </c>
      <c r="U22" s="433">
        <v>0</v>
      </c>
      <c r="V22" s="788">
        <f>((U22/$B22))-1</f>
        <v>-1</v>
      </c>
      <c r="W22" s="433">
        <v>0</v>
      </c>
      <c r="X22" s="788">
        <f>((W22/$B22))-1</f>
        <v>-1</v>
      </c>
      <c r="Y22" s="2">
        <f t="shared" ref="Y22:Y36" si="121">S22+U22+W22</f>
        <v>0</v>
      </c>
      <c r="Z22" s="795">
        <f>((Y22/(3*$B22)))-1</f>
        <v>-1</v>
      </c>
      <c r="AA22" s="433">
        <v>0</v>
      </c>
      <c r="AB22" s="788">
        <f>((AA22/$B22))-1</f>
        <v>-1</v>
      </c>
      <c r="AC22" s="433">
        <v>0</v>
      </c>
      <c r="AD22" s="788">
        <f>((AC22/$B22))-1</f>
        <v>-1</v>
      </c>
      <c r="AE22" s="433">
        <v>0</v>
      </c>
      <c r="AF22" s="788">
        <f>((AE22/$B22))-1</f>
        <v>-1</v>
      </c>
      <c r="AG22" s="2">
        <f t="shared" ref="AG22:AG36" si="122">AA22+AC22+AE22</f>
        <v>0</v>
      </c>
      <c r="AH22" s="795">
        <f>((AG22/(3*$B22)))-1</f>
        <v>-1</v>
      </c>
    </row>
    <row r="23" spans="1:34" hidden="1" x14ac:dyDescent="0.25">
      <c r="A23" s="711" t="s">
        <v>160</v>
      </c>
      <c r="B23" s="434">
        <v>3</v>
      </c>
      <c r="C23" s="435">
        <v>3</v>
      </c>
      <c r="D23" s="788">
        <f t="shared" ref="D23:D36" si="123">((C23/$B23))-1</f>
        <v>0</v>
      </c>
      <c r="E23" s="435">
        <v>3</v>
      </c>
      <c r="F23" s="788">
        <f t="shared" ref="F23:F36" si="124">((E23/$B23))-1</f>
        <v>0</v>
      </c>
      <c r="G23" s="435">
        <v>0</v>
      </c>
      <c r="H23" s="788">
        <f t="shared" ref="H23:H36" si="125">((G23/$B23))-1</f>
        <v>-1</v>
      </c>
      <c r="I23" s="399">
        <f t="shared" si="119"/>
        <v>6</v>
      </c>
      <c r="J23" s="795">
        <f t="shared" ref="J23:J36" si="126">((I23/(3*$B23)))-1</f>
        <v>-0.33333333333333337</v>
      </c>
      <c r="K23" s="435">
        <v>0</v>
      </c>
      <c r="L23" s="788">
        <f t="shared" ref="L23:L35" si="127">((K23/$B23))-1</f>
        <v>-1</v>
      </c>
      <c r="M23" s="435">
        <v>0</v>
      </c>
      <c r="N23" s="788">
        <f t="shared" ref="N23:N36" si="128">((M23/$B23))-1</f>
        <v>-1</v>
      </c>
      <c r="O23" s="435">
        <v>0</v>
      </c>
      <c r="P23" s="788">
        <f t="shared" ref="P23:P36" si="129">((O23/$B23))-1</f>
        <v>-1</v>
      </c>
      <c r="Q23" s="399">
        <f t="shared" si="120"/>
        <v>0</v>
      </c>
      <c r="R23" s="795">
        <f t="shared" ref="R23:R36" si="130">((Q23/(3*$B23)))-1</f>
        <v>-1</v>
      </c>
      <c r="S23" s="435">
        <v>0</v>
      </c>
      <c r="T23" s="788">
        <f t="shared" ref="T23:T36" si="131">((S23/$B23))-1</f>
        <v>-1</v>
      </c>
      <c r="U23" s="435">
        <v>0</v>
      </c>
      <c r="V23" s="788">
        <f t="shared" ref="V23:V36" si="132">((U23/$B23))-1</f>
        <v>-1</v>
      </c>
      <c r="W23" s="435">
        <v>0</v>
      </c>
      <c r="X23" s="788">
        <f t="shared" ref="X23:X36" si="133">((W23/$B23))-1</f>
        <v>-1</v>
      </c>
      <c r="Y23" s="2">
        <f t="shared" si="121"/>
        <v>0</v>
      </c>
      <c r="Z23" s="795">
        <f t="shared" ref="Z23:Z27" si="134">((Y23/(3*$B23)))-1</f>
        <v>-1</v>
      </c>
      <c r="AA23" s="435">
        <v>0</v>
      </c>
      <c r="AB23" s="788">
        <f t="shared" ref="AB23:AB35" si="135">((AA23/$B23))-1</f>
        <v>-1</v>
      </c>
      <c r="AC23" s="435">
        <v>0</v>
      </c>
      <c r="AD23" s="788">
        <f t="shared" ref="AD23:AD36" si="136">((AC23/$B23))-1</f>
        <v>-1</v>
      </c>
      <c r="AE23" s="435">
        <v>0</v>
      </c>
      <c r="AF23" s="788">
        <f t="shared" ref="AF23:AF36" si="137">((AE23/$B23))-1</f>
        <v>-1</v>
      </c>
      <c r="AG23" s="2">
        <f t="shared" si="122"/>
        <v>0</v>
      </c>
      <c r="AH23" s="795">
        <f t="shared" ref="AH23:AH36" si="138">((AG23/(3*$B23)))-1</f>
        <v>-1</v>
      </c>
    </row>
    <row r="24" spans="1:34" hidden="1" x14ac:dyDescent="0.25">
      <c r="A24" s="711" t="s">
        <v>174</v>
      </c>
      <c r="B24" s="434">
        <v>3</v>
      </c>
      <c r="C24" s="435">
        <v>3</v>
      </c>
      <c r="D24" s="788">
        <f t="shared" si="123"/>
        <v>0</v>
      </c>
      <c r="E24" s="435">
        <v>3</v>
      </c>
      <c r="F24" s="788">
        <f t="shared" si="124"/>
        <v>0</v>
      </c>
      <c r="G24" s="435">
        <v>0</v>
      </c>
      <c r="H24" s="788">
        <f t="shared" si="125"/>
        <v>-1</v>
      </c>
      <c r="I24" s="399">
        <f t="shared" si="119"/>
        <v>6</v>
      </c>
      <c r="J24" s="795">
        <f t="shared" si="126"/>
        <v>-0.33333333333333337</v>
      </c>
      <c r="K24" s="435">
        <v>0</v>
      </c>
      <c r="L24" s="788">
        <f t="shared" si="127"/>
        <v>-1</v>
      </c>
      <c r="M24" s="435">
        <v>0</v>
      </c>
      <c r="N24" s="788">
        <f t="shared" si="128"/>
        <v>-1</v>
      </c>
      <c r="O24" s="435">
        <v>0</v>
      </c>
      <c r="P24" s="788">
        <f t="shared" si="129"/>
        <v>-1</v>
      </c>
      <c r="Q24" s="399">
        <f t="shared" si="120"/>
        <v>0</v>
      </c>
      <c r="R24" s="795">
        <f t="shared" si="130"/>
        <v>-1</v>
      </c>
      <c r="S24" s="435">
        <v>0</v>
      </c>
      <c r="T24" s="788">
        <f t="shared" si="131"/>
        <v>-1</v>
      </c>
      <c r="U24" s="435">
        <v>0</v>
      </c>
      <c r="V24" s="788">
        <f t="shared" si="132"/>
        <v>-1</v>
      </c>
      <c r="W24" s="435">
        <v>0</v>
      </c>
      <c r="X24" s="788">
        <f t="shared" si="133"/>
        <v>-1</v>
      </c>
      <c r="Y24" s="2">
        <f t="shared" si="121"/>
        <v>0</v>
      </c>
      <c r="Z24" s="795">
        <f t="shared" si="134"/>
        <v>-1</v>
      </c>
      <c r="AA24" s="435">
        <v>0</v>
      </c>
      <c r="AB24" s="788">
        <f t="shared" si="135"/>
        <v>-1</v>
      </c>
      <c r="AC24" s="435">
        <v>0</v>
      </c>
      <c r="AD24" s="788">
        <f t="shared" si="136"/>
        <v>-1</v>
      </c>
      <c r="AE24" s="435">
        <v>0</v>
      </c>
      <c r="AF24" s="788">
        <f t="shared" si="137"/>
        <v>-1</v>
      </c>
      <c r="AG24" s="2">
        <f t="shared" si="122"/>
        <v>0</v>
      </c>
      <c r="AH24" s="795">
        <f t="shared" si="138"/>
        <v>-1</v>
      </c>
    </row>
    <row r="25" spans="1:34" hidden="1" x14ac:dyDescent="0.25">
      <c r="A25" s="643" t="s">
        <v>193</v>
      </c>
      <c r="B25" s="434">
        <v>1</v>
      </c>
      <c r="C25" s="409">
        <v>1</v>
      </c>
      <c r="D25" s="788">
        <f t="shared" si="123"/>
        <v>0</v>
      </c>
      <c r="E25" s="409">
        <v>1</v>
      </c>
      <c r="F25" s="788">
        <f t="shared" si="124"/>
        <v>0</v>
      </c>
      <c r="G25" s="409">
        <v>0</v>
      </c>
      <c r="H25" s="788">
        <f t="shared" si="125"/>
        <v>-1</v>
      </c>
      <c r="I25" s="399">
        <f t="shared" si="119"/>
        <v>2</v>
      </c>
      <c r="J25" s="795">
        <f t="shared" si="126"/>
        <v>-0.33333333333333337</v>
      </c>
      <c r="K25" s="409">
        <v>0</v>
      </c>
      <c r="L25" s="788">
        <f t="shared" si="127"/>
        <v>-1</v>
      </c>
      <c r="M25" s="409">
        <v>0</v>
      </c>
      <c r="N25" s="788">
        <f t="shared" si="128"/>
        <v>-1</v>
      </c>
      <c r="O25" s="409">
        <v>0</v>
      </c>
      <c r="P25" s="788">
        <f t="shared" si="129"/>
        <v>-1</v>
      </c>
      <c r="Q25" s="399">
        <f t="shared" si="120"/>
        <v>0</v>
      </c>
      <c r="R25" s="795">
        <f t="shared" si="130"/>
        <v>-1</v>
      </c>
      <c r="S25" s="409">
        <v>0</v>
      </c>
      <c r="T25" s="788">
        <f t="shared" si="131"/>
        <v>-1</v>
      </c>
      <c r="U25" s="409">
        <v>0</v>
      </c>
      <c r="V25" s="788">
        <f t="shared" si="132"/>
        <v>-1</v>
      </c>
      <c r="W25" s="409">
        <v>0</v>
      </c>
      <c r="X25" s="788">
        <f t="shared" si="133"/>
        <v>-1</v>
      </c>
      <c r="Y25" s="2">
        <f t="shared" si="121"/>
        <v>0</v>
      </c>
      <c r="Z25" s="795">
        <f t="shared" si="134"/>
        <v>-1</v>
      </c>
      <c r="AA25" s="409">
        <v>0</v>
      </c>
      <c r="AB25" s="788">
        <f t="shared" si="135"/>
        <v>-1</v>
      </c>
      <c r="AC25" s="409">
        <v>0</v>
      </c>
      <c r="AD25" s="788">
        <f t="shared" si="136"/>
        <v>-1</v>
      </c>
      <c r="AE25" s="409">
        <v>0</v>
      </c>
      <c r="AF25" s="788">
        <f t="shared" si="137"/>
        <v>-1</v>
      </c>
      <c r="AG25" s="2">
        <f t="shared" si="122"/>
        <v>0</v>
      </c>
      <c r="AH25" s="795">
        <f t="shared" si="138"/>
        <v>-1</v>
      </c>
    </row>
    <row r="26" spans="1:34" hidden="1" x14ac:dyDescent="0.25">
      <c r="A26" s="394" t="s">
        <v>162</v>
      </c>
      <c r="B26" s="434">
        <v>3</v>
      </c>
      <c r="C26" s="409">
        <v>3</v>
      </c>
      <c r="D26" s="788">
        <f t="shared" si="123"/>
        <v>0</v>
      </c>
      <c r="E26" s="409">
        <v>3</v>
      </c>
      <c r="F26" s="788">
        <f t="shared" si="124"/>
        <v>0</v>
      </c>
      <c r="G26" s="409">
        <v>0</v>
      </c>
      <c r="H26" s="788">
        <f t="shared" si="125"/>
        <v>-1</v>
      </c>
      <c r="I26" s="399">
        <f t="shared" si="119"/>
        <v>6</v>
      </c>
      <c r="J26" s="795">
        <f t="shared" si="126"/>
        <v>-0.33333333333333337</v>
      </c>
      <c r="K26" s="409">
        <v>0</v>
      </c>
      <c r="L26" s="788">
        <f t="shared" si="127"/>
        <v>-1</v>
      </c>
      <c r="M26" s="409">
        <v>0</v>
      </c>
      <c r="N26" s="788">
        <f t="shared" si="128"/>
        <v>-1</v>
      </c>
      <c r="O26" s="409">
        <v>0</v>
      </c>
      <c r="P26" s="788">
        <f t="shared" si="129"/>
        <v>-1</v>
      </c>
      <c r="Q26" s="399">
        <f t="shared" si="120"/>
        <v>0</v>
      </c>
      <c r="R26" s="795">
        <f t="shared" si="130"/>
        <v>-1</v>
      </c>
      <c r="S26" s="409">
        <v>0</v>
      </c>
      <c r="T26" s="788">
        <f t="shared" si="131"/>
        <v>-1</v>
      </c>
      <c r="U26" s="409">
        <v>0</v>
      </c>
      <c r="V26" s="788">
        <f t="shared" si="132"/>
        <v>-1</v>
      </c>
      <c r="W26" s="409">
        <v>0</v>
      </c>
      <c r="X26" s="788">
        <f t="shared" si="133"/>
        <v>-1</v>
      </c>
      <c r="Y26" s="2">
        <f t="shared" si="121"/>
        <v>0</v>
      </c>
      <c r="Z26" s="795">
        <f t="shared" si="134"/>
        <v>-1</v>
      </c>
      <c r="AA26" s="409">
        <v>0</v>
      </c>
      <c r="AB26" s="788">
        <f t="shared" si="135"/>
        <v>-1</v>
      </c>
      <c r="AC26" s="409">
        <v>0</v>
      </c>
      <c r="AD26" s="788">
        <f t="shared" si="136"/>
        <v>-1</v>
      </c>
      <c r="AE26" s="409">
        <v>0</v>
      </c>
      <c r="AF26" s="788">
        <f t="shared" si="137"/>
        <v>-1</v>
      </c>
      <c r="AG26" s="2">
        <f t="shared" si="122"/>
        <v>0</v>
      </c>
      <c r="AH26" s="795">
        <f t="shared" si="138"/>
        <v>-1</v>
      </c>
    </row>
    <row r="27" spans="1:34" hidden="1" x14ac:dyDescent="0.25">
      <c r="A27" s="645" t="s">
        <v>194</v>
      </c>
      <c r="B27" s="436">
        <v>1</v>
      </c>
      <c r="C27" s="428">
        <v>0</v>
      </c>
      <c r="D27" s="789">
        <f t="shared" si="123"/>
        <v>-1</v>
      </c>
      <c r="E27" s="428">
        <v>0</v>
      </c>
      <c r="F27" s="789">
        <f t="shared" si="124"/>
        <v>-1</v>
      </c>
      <c r="G27" s="428">
        <v>0</v>
      </c>
      <c r="H27" s="789">
        <f t="shared" si="125"/>
        <v>-1</v>
      </c>
      <c r="I27" s="534">
        <f t="shared" si="119"/>
        <v>0</v>
      </c>
      <c r="J27" s="796">
        <f t="shared" si="126"/>
        <v>-1</v>
      </c>
      <c r="K27" s="428">
        <v>0</v>
      </c>
      <c r="L27" s="789">
        <f t="shared" si="127"/>
        <v>-1</v>
      </c>
      <c r="M27" s="428">
        <v>0</v>
      </c>
      <c r="N27" s="789">
        <f t="shared" si="128"/>
        <v>-1</v>
      </c>
      <c r="O27" s="428">
        <v>0</v>
      </c>
      <c r="P27" s="789">
        <f t="shared" si="129"/>
        <v>-1</v>
      </c>
      <c r="Q27" s="534">
        <f t="shared" si="120"/>
        <v>0</v>
      </c>
      <c r="R27" s="796">
        <f t="shared" si="130"/>
        <v>-1</v>
      </c>
      <c r="S27" s="428">
        <v>0</v>
      </c>
      <c r="T27" s="789">
        <f t="shared" si="131"/>
        <v>-1</v>
      </c>
      <c r="U27" s="428">
        <v>0</v>
      </c>
      <c r="V27" s="789">
        <f t="shared" si="132"/>
        <v>-1</v>
      </c>
      <c r="W27" s="428">
        <v>0</v>
      </c>
      <c r="X27" s="789">
        <f t="shared" si="133"/>
        <v>-1</v>
      </c>
      <c r="Y27" s="533">
        <f t="shared" si="121"/>
        <v>0</v>
      </c>
      <c r="Z27" s="796">
        <f t="shared" si="134"/>
        <v>-1</v>
      </c>
      <c r="AA27" s="428">
        <v>0</v>
      </c>
      <c r="AB27" s="789">
        <f t="shared" si="135"/>
        <v>-1</v>
      </c>
      <c r="AC27" s="428">
        <v>0</v>
      </c>
      <c r="AD27" s="789">
        <f t="shared" si="136"/>
        <v>-1</v>
      </c>
      <c r="AE27" s="428">
        <v>0</v>
      </c>
      <c r="AF27" s="789">
        <f t="shared" si="137"/>
        <v>-1</v>
      </c>
      <c r="AG27" s="533">
        <f t="shared" si="122"/>
        <v>0</v>
      </c>
      <c r="AH27" s="796">
        <f t="shared" si="138"/>
        <v>-1</v>
      </c>
    </row>
    <row r="28" spans="1:34" hidden="1" x14ac:dyDescent="0.25">
      <c r="A28" s="394" t="s">
        <v>163</v>
      </c>
      <c r="B28" s="405">
        <v>2</v>
      </c>
      <c r="C28" s="390">
        <v>2</v>
      </c>
      <c r="D28" s="790">
        <f t="shared" si="123"/>
        <v>0</v>
      </c>
      <c r="E28" s="390">
        <v>2</v>
      </c>
      <c r="F28" s="790">
        <f t="shared" si="124"/>
        <v>0</v>
      </c>
      <c r="G28" s="390">
        <v>0</v>
      </c>
      <c r="H28" s="790">
        <f t="shared" si="125"/>
        <v>-1</v>
      </c>
      <c r="I28" s="391">
        <f t="shared" si="119"/>
        <v>4</v>
      </c>
      <c r="J28" s="797">
        <f>((I28/(3*$B28)))-1</f>
        <v>-0.33333333333333337</v>
      </c>
      <c r="K28" s="390">
        <v>0</v>
      </c>
      <c r="L28" s="790">
        <f t="shared" si="127"/>
        <v>-1</v>
      </c>
      <c r="M28" s="390">
        <v>0</v>
      </c>
      <c r="N28" s="790">
        <f t="shared" si="128"/>
        <v>-1</v>
      </c>
      <c r="O28" s="390">
        <v>0</v>
      </c>
      <c r="P28" s="790">
        <f t="shared" si="129"/>
        <v>-1</v>
      </c>
      <c r="Q28" s="391">
        <f t="shared" si="120"/>
        <v>0</v>
      </c>
      <c r="R28" s="797">
        <f t="shared" si="130"/>
        <v>-1</v>
      </c>
      <c r="S28" s="390">
        <v>0</v>
      </c>
      <c r="T28" s="790">
        <f t="shared" si="131"/>
        <v>-1</v>
      </c>
      <c r="U28" s="390">
        <v>0</v>
      </c>
      <c r="V28" s="790">
        <f t="shared" si="132"/>
        <v>-1</v>
      </c>
      <c r="W28" s="390">
        <v>0</v>
      </c>
      <c r="X28" s="790">
        <f t="shared" si="133"/>
        <v>-1</v>
      </c>
      <c r="Y28" s="195">
        <f t="shared" si="121"/>
        <v>0</v>
      </c>
      <c r="Z28" s="797">
        <f>((Y28/(3*$B28)))-1</f>
        <v>-1</v>
      </c>
      <c r="AA28" s="390">
        <v>0</v>
      </c>
      <c r="AB28" s="790">
        <f t="shared" si="135"/>
        <v>-1</v>
      </c>
      <c r="AC28" s="390">
        <v>0</v>
      </c>
      <c r="AD28" s="790">
        <f t="shared" si="136"/>
        <v>-1</v>
      </c>
      <c r="AE28" s="390">
        <v>0</v>
      </c>
      <c r="AF28" s="790">
        <f t="shared" si="137"/>
        <v>-1</v>
      </c>
      <c r="AG28" s="195">
        <f t="shared" si="122"/>
        <v>0</v>
      </c>
      <c r="AH28" s="797">
        <f t="shared" si="138"/>
        <v>-1</v>
      </c>
    </row>
    <row r="29" spans="1:34" hidden="1" x14ac:dyDescent="0.25">
      <c r="A29" s="394" t="s">
        <v>172</v>
      </c>
      <c r="B29" s="405">
        <v>2</v>
      </c>
      <c r="C29" s="390">
        <v>2</v>
      </c>
      <c r="D29" s="790">
        <f t="shared" si="123"/>
        <v>0</v>
      </c>
      <c r="E29" s="390">
        <v>2</v>
      </c>
      <c r="F29" s="790">
        <f t="shared" si="124"/>
        <v>0</v>
      </c>
      <c r="G29" s="390">
        <v>0</v>
      </c>
      <c r="H29" s="790">
        <f t="shared" si="125"/>
        <v>-1</v>
      </c>
      <c r="I29" s="391">
        <f t="shared" si="119"/>
        <v>4</v>
      </c>
      <c r="J29" s="797">
        <f t="shared" ref="J29:J35" si="139">((I29/(3*$B29)))-1</f>
        <v>-0.33333333333333337</v>
      </c>
      <c r="K29" s="390">
        <v>0</v>
      </c>
      <c r="L29" s="790">
        <f t="shared" si="127"/>
        <v>-1</v>
      </c>
      <c r="M29" s="390">
        <v>0</v>
      </c>
      <c r="N29" s="790">
        <f t="shared" si="128"/>
        <v>-1</v>
      </c>
      <c r="O29" s="390">
        <v>0</v>
      </c>
      <c r="P29" s="790">
        <f t="shared" si="129"/>
        <v>-1</v>
      </c>
      <c r="Q29" s="391">
        <f t="shared" si="120"/>
        <v>0</v>
      </c>
      <c r="R29" s="797">
        <f t="shared" si="130"/>
        <v>-1</v>
      </c>
      <c r="S29" s="390">
        <v>0</v>
      </c>
      <c r="T29" s="790">
        <f t="shared" si="131"/>
        <v>-1</v>
      </c>
      <c r="U29" s="390">
        <v>0</v>
      </c>
      <c r="V29" s="790">
        <f t="shared" si="132"/>
        <v>-1</v>
      </c>
      <c r="W29" s="390">
        <v>0</v>
      </c>
      <c r="X29" s="790">
        <f t="shared" si="133"/>
        <v>-1</v>
      </c>
      <c r="Y29" s="195">
        <f t="shared" si="121"/>
        <v>0</v>
      </c>
      <c r="Z29" s="797">
        <f t="shared" ref="Z29:Z36" si="140">((Y29/(3*$B29)))-1</f>
        <v>-1</v>
      </c>
      <c r="AA29" s="390">
        <v>0</v>
      </c>
      <c r="AB29" s="790">
        <f t="shared" si="135"/>
        <v>-1</v>
      </c>
      <c r="AC29" s="390">
        <v>0</v>
      </c>
      <c r="AD29" s="790">
        <f t="shared" si="136"/>
        <v>-1</v>
      </c>
      <c r="AE29" s="390">
        <v>0</v>
      </c>
      <c r="AF29" s="790">
        <f t="shared" si="137"/>
        <v>-1</v>
      </c>
      <c r="AG29" s="195">
        <f t="shared" si="122"/>
        <v>0</v>
      </c>
      <c r="AH29" s="797">
        <f t="shared" si="138"/>
        <v>-1</v>
      </c>
    </row>
    <row r="30" spans="1:34" hidden="1" x14ac:dyDescent="0.25">
      <c r="A30" s="705" t="s">
        <v>151</v>
      </c>
      <c r="B30" s="437">
        <v>1</v>
      </c>
      <c r="C30" s="438">
        <v>1</v>
      </c>
      <c r="D30" s="791">
        <f t="shared" si="123"/>
        <v>0</v>
      </c>
      <c r="E30" s="438">
        <v>1</v>
      </c>
      <c r="F30" s="790">
        <f t="shared" si="124"/>
        <v>0</v>
      </c>
      <c r="G30" s="438">
        <v>0</v>
      </c>
      <c r="H30" s="790">
        <f t="shared" si="125"/>
        <v>-1</v>
      </c>
      <c r="I30" s="391">
        <f t="shared" si="119"/>
        <v>2</v>
      </c>
      <c r="J30" s="797">
        <f t="shared" si="139"/>
        <v>-0.33333333333333337</v>
      </c>
      <c r="K30" s="438">
        <v>0</v>
      </c>
      <c r="L30" s="790">
        <f t="shared" si="127"/>
        <v>-1</v>
      </c>
      <c r="M30" s="438">
        <v>0</v>
      </c>
      <c r="N30" s="790">
        <f t="shared" si="128"/>
        <v>-1</v>
      </c>
      <c r="O30" s="438">
        <v>0</v>
      </c>
      <c r="P30" s="790">
        <f t="shared" si="129"/>
        <v>-1</v>
      </c>
      <c r="Q30" s="391">
        <f t="shared" si="120"/>
        <v>0</v>
      </c>
      <c r="R30" s="797">
        <f t="shared" si="130"/>
        <v>-1</v>
      </c>
      <c r="S30" s="438">
        <v>0</v>
      </c>
      <c r="T30" s="791">
        <f t="shared" si="131"/>
        <v>-1</v>
      </c>
      <c r="U30" s="438">
        <v>0</v>
      </c>
      <c r="V30" s="791">
        <f t="shared" si="132"/>
        <v>-1</v>
      </c>
      <c r="W30" s="438">
        <v>0</v>
      </c>
      <c r="X30" s="791">
        <f t="shared" si="133"/>
        <v>-1</v>
      </c>
      <c r="Y30" s="380">
        <f t="shared" si="121"/>
        <v>0</v>
      </c>
      <c r="Z30" s="803">
        <f t="shared" si="140"/>
        <v>-1</v>
      </c>
      <c r="AA30" s="438">
        <v>0</v>
      </c>
      <c r="AB30" s="791">
        <f t="shared" si="135"/>
        <v>-1</v>
      </c>
      <c r="AC30" s="438">
        <v>0</v>
      </c>
      <c r="AD30" s="791">
        <f t="shared" si="136"/>
        <v>-1</v>
      </c>
      <c r="AE30" s="438">
        <v>0</v>
      </c>
      <c r="AF30" s="791">
        <f t="shared" si="137"/>
        <v>-1</v>
      </c>
      <c r="AG30" s="195">
        <f t="shared" si="122"/>
        <v>0</v>
      </c>
      <c r="AH30" s="797">
        <f t="shared" si="138"/>
        <v>-1</v>
      </c>
    </row>
    <row r="31" spans="1:34" hidden="1" x14ac:dyDescent="0.25">
      <c r="A31" s="705" t="s">
        <v>352</v>
      </c>
      <c r="B31" s="437">
        <v>2</v>
      </c>
      <c r="C31" s="438">
        <v>2</v>
      </c>
      <c r="D31" s="791">
        <f t="shared" si="123"/>
        <v>0</v>
      </c>
      <c r="E31" s="438">
        <v>1</v>
      </c>
      <c r="F31" s="790">
        <f t="shared" si="124"/>
        <v>-0.5</v>
      </c>
      <c r="G31" s="438">
        <v>0</v>
      </c>
      <c r="H31" s="790">
        <f t="shared" si="125"/>
        <v>-1</v>
      </c>
      <c r="I31" s="391">
        <f t="shared" si="119"/>
        <v>3</v>
      </c>
      <c r="J31" s="797">
        <f t="shared" si="139"/>
        <v>-0.5</v>
      </c>
      <c r="K31" s="438">
        <v>0</v>
      </c>
      <c r="L31" s="790">
        <f t="shared" si="127"/>
        <v>-1</v>
      </c>
      <c r="M31" s="438">
        <v>0</v>
      </c>
      <c r="N31" s="790">
        <f t="shared" si="128"/>
        <v>-1</v>
      </c>
      <c r="O31" s="438">
        <v>0</v>
      </c>
      <c r="P31" s="790">
        <f t="shared" si="129"/>
        <v>-1</v>
      </c>
      <c r="Q31" s="391">
        <f t="shared" si="120"/>
        <v>0</v>
      </c>
      <c r="R31" s="797">
        <f t="shared" si="130"/>
        <v>-1</v>
      </c>
      <c r="S31" s="438">
        <v>0</v>
      </c>
      <c r="T31" s="791">
        <f t="shared" si="131"/>
        <v>-1</v>
      </c>
      <c r="U31" s="438">
        <v>0</v>
      </c>
      <c r="V31" s="791">
        <f t="shared" si="132"/>
        <v>-1</v>
      </c>
      <c r="W31" s="438">
        <v>0</v>
      </c>
      <c r="X31" s="791">
        <f t="shared" si="133"/>
        <v>-1</v>
      </c>
      <c r="Y31" s="380">
        <f t="shared" si="121"/>
        <v>0</v>
      </c>
      <c r="Z31" s="803">
        <f t="shared" si="140"/>
        <v>-1</v>
      </c>
      <c r="AA31" s="438">
        <v>0</v>
      </c>
      <c r="AB31" s="791">
        <f t="shared" si="135"/>
        <v>-1</v>
      </c>
      <c r="AC31" s="438">
        <v>0</v>
      </c>
      <c r="AD31" s="791">
        <f t="shared" si="136"/>
        <v>-1</v>
      </c>
      <c r="AE31" s="438">
        <v>0</v>
      </c>
      <c r="AF31" s="791">
        <f t="shared" si="137"/>
        <v>-1</v>
      </c>
      <c r="AG31" s="195">
        <f t="shared" si="122"/>
        <v>0</v>
      </c>
      <c r="AH31" s="797">
        <f t="shared" si="138"/>
        <v>-1</v>
      </c>
    </row>
    <row r="32" spans="1:34" hidden="1" x14ac:dyDescent="0.25">
      <c r="A32" s="713" t="s">
        <v>382</v>
      </c>
      <c r="B32" s="507">
        <v>2</v>
      </c>
      <c r="C32" s="525">
        <v>1</v>
      </c>
      <c r="D32" s="791">
        <f t="shared" si="123"/>
        <v>-0.5</v>
      </c>
      <c r="E32" s="525">
        <v>2</v>
      </c>
      <c r="F32" s="790">
        <f t="shared" si="124"/>
        <v>0</v>
      </c>
      <c r="G32" s="525">
        <v>0</v>
      </c>
      <c r="H32" s="790">
        <f t="shared" si="125"/>
        <v>-1</v>
      </c>
      <c r="I32" s="391">
        <f t="shared" si="119"/>
        <v>3</v>
      </c>
      <c r="J32" s="797">
        <f t="shared" si="139"/>
        <v>-0.5</v>
      </c>
      <c r="K32" s="525">
        <v>0</v>
      </c>
      <c r="L32" s="790">
        <f t="shared" si="127"/>
        <v>-1</v>
      </c>
      <c r="M32" s="525">
        <v>0</v>
      </c>
      <c r="N32" s="790">
        <f t="shared" si="128"/>
        <v>-1</v>
      </c>
      <c r="O32" s="525">
        <v>0</v>
      </c>
      <c r="P32" s="790">
        <f t="shared" si="129"/>
        <v>-1</v>
      </c>
      <c r="Q32" s="391">
        <f t="shared" si="120"/>
        <v>0</v>
      </c>
      <c r="R32" s="797">
        <f t="shared" si="130"/>
        <v>-1</v>
      </c>
      <c r="S32" s="525">
        <v>0</v>
      </c>
      <c r="T32" s="791">
        <f t="shared" si="131"/>
        <v>-1</v>
      </c>
      <c r="U32" s="525">
        <v>0</v>
      </c>
      <c r="V32" s="791">
        <f t="shared" si="132"/>
        <v>-1</v>
      </c>
      <c r="W32" s="525">
        <v>0</v>
      </c>
      <c r="X32" s="804">
        <f t="shared" si="133"/>
        <v>-1</v>
      </c>
      <c r="Y32" s="519">
        <f t="shared" si="121"/>
        <v>0</v>
      </c>
      <c r="Z32" s="805">
        <f t="shared" si="140"/>
        <v>-1</v>
      </c>
      <c r="AA32" s="525">
        <v>0</v>
      </c>
      <c r="AB32" s="804">
        <f t="shared" si="135"/>
        <v>-1</v>
      </c>
      <c r="AC32" s="525">
        <v>0</v>
      </c>
      <c r="AD32" s="804">
        <f t="shared" si="136"/>
        <v>-1</v>
      </c>
      <c r="AE32" s="525">
        <v>0</v>
      </c>
      <c r="AF32" s="804">
        <f t="shared" si="137"/>
        <v>-1</v>
      </c>
      <c r="AG32" s="195">
        <f t="shared" si="122"/>
        <v>0</v>
      </c>
      <c r="AH32" s="797">
        <f t="shared" si="138"/>
        <v>-1</v>
      </c>
    </row>
    <row r="33" spans="1:34" hidden="1" x14ac:dyDescent="0.25">
      <c r="A33" s="705" t="s">
        <v>164</v>
      </c>
      <c r="B33" s="437">
        <v>5</v>
      </c>
      <c r="C33" s="438">
        <v>5</v>
      </c>
      <c r="D33" s="791">
        <f t="shared" si="123"/>
        <v>0</v>
      </c>
      <c r="E33" s="438">
        <v>5</v>
      </c>
      <c r="F33" s="791">
        <f t="shared" si="124"/>
        <v>0</v>
      </c>
      <c r="G33" s="438">
        <v>0</v>
      </c>
      <c r="H33" s="791">
        <f t="shared" si="125"/>
        <v>-1</v>
      </c>
      <c r="I33" s="391">
        <f t="shared" si="119"/>
        <v>10</v>
      </c>
      <c r="J33" s="797">
        <f t="shared" si="139"/>
        <v>-0.33333333333333337</v>
      </c>
      <c r="K33" s="438">
        <v>0</v>
      </c>
      <c r="L33" s="791">
        <f t="shared" si="127"/>
        <v>-1</v>
      </c>
      <c r="M33" s="438">
        <v>0</v>
      </c>
      <c r="N33" s="791">
        <f t="shared" si="128"/>
        <v>-1</v>
      </c>
      <c r="O33" s="438">
        <v>0</v>
      </c>
      <c r="P33" s="791">
        <f t="shared" si="129"/>
        <v>-1</v>
      </c>
      <c r="Q33" s="441">
        <f t="shared" si="120"/>
        <v>0</v>
      </c>
      <c r="R33" s="803">
        <f t="shared" si="130"/>
        <v>-1</v>
      </c>
      <c r="S33" s="438">
        <v>0</v>
      </c>
      <c r="T33" s="791">
        <f t="shared" si="131"/>
        <v>-1</v>
      </c>
      <c r="U33" s="438">
        <v>0</v>
      </c>
      <c r="V33" s="791">
        <f t="shared" si="132"/>
        <v>-1</v>
      </c>
      <c r="W33" s="438">
        <v>0</v>
      </c>
      <c r="X33" s="791">
        <f t="shared" si="133"/>
        <v>-1</v>
      </c>
      <c r="Y33" s="380">
        <f t="shared" si="121"/>
        <v>0</v>
      </c>
      <c r="Z33" s="803">
        <f t="shared" si="140"/>
        <v>-1</v>
      </c>
      <c r="AA33" s="438">
        <v>0</v>
      </c>
      <c r="AB33" s="791">
        <f t="shared" si="135"/>
        <v>-1</v>
      </c>
      <c r="AC33" s="438">
        <v>0</v>
      </c>
      <c r="AD33" s="791">
        <f t="shared" si="136"/>
        <v>-1</v>
      </c>
      <c r="AE33" s="438">
        <v>0</v>
      </c>
      <c r="AF33" s="791">
        <f t="shared" si="137"/>
        <v>-1</v>
      </c>
      <c r="AG33" s="380">
        <f t="shared" si="122"/>
        <v>0</v>
      </c>
      <c r="AH33" s="803">
        <f t="shared" si="138"/>
        <v>-1</v>
      </c>
    </row>
    <row r="34" spans="1:34" hidden="1" x14ac:dyDescent="0.25">
      <c r="A34" s="705" t="s">
        <v>394</v>
      </c>
      <c r="B34" s="437">
        <v>1</v>
      </c>
      <c r="C34" s="438">
        <v>0</v>
      </c>
      <c r="D34" s="791">
        <f t="shared" si="123"/>
        <v>-1</v>
      </c>
      <c r="E34" s="438">
        <v>0</v>
      </c>
      <c r="F34" s="791">
        <f t="shared" si="124"/>
        <v>-1</v>
      </c>
      <c r="G34" s="438">
        <v>0</v>
      </c>
      <c r="H34" s="791">
        <f t="shared" si="125"/>
        <v>-1</v>
      </c>
      <c r="I34" s="391">
        <f t="shared" si="119"/>
        <v>0</v>
      </c>
      <c r="J34" s="797">
        <f t="shared" si="139"/>
        <v>-1</v>
      </c>
      <c r="K34" s="438">
        <v>0</v>
      </c>
      <c r="L34" s="791">
        <f t="shared" si="127"/>
        <v>-1</v>
      </c>
      <c r="M34" s="438">
        <v>0</v>
      </c>
      <c r="N34" s="791">
        <f t="shared" si="128"/>
        <v>-1</v>
      </c>
      <c r="O34" s="438">
        <v>0</v>
      </c>
      <c r="P34" s="791">
        <f t="shared" si="129"/>
        <v>-1</v>
      </c>
      <c r="Q34" s="441"/>
      <c r="R34" s="803"/>
      <c r="S34" s="438">
        <v>0</v>
      </c>
      <c r="T34" s="791"/>
      <c r="U34" s="438">
        <v>0</v>
      </c>
      <c r="V34" s="791"/>
      <c r="W34" s="438">
        <v>0</v>
      </c>
      <c r="X34" s="791">
        <f t="shared" si="133"/>
        <v>-1</v>
      </c>
      <c r="Y34" s="380"/>
      <c r="Z34" s="803"/>
      <c r="AA34" s="438">
        <v>0</v>
      </c>
      <c r="AB34" s="791">
        <f t="shared" si="135"/>
        <v>-1</v>
      </c>
      <c r="AC34" s="438">
        <v>0</v>
      </c>
      <c r="AD34" s="791">
        <f t="shared" si="136"/>
        <v>-1</v>
      </c>
      <c r="AE34" s="438">
        <v>0</v>
      </c>
      <c r="AF34" s="791">
        <f t="shared" si="137"/>
        <v>-1</v>
      </c>
      <c r="AG34" s="380">
        <f t="shared" si="122"/>
        <v>0</v>
      </c>
      <c r="AH34" s="803">
        <f t="shared" si="138"/>
        <v>-1</v>
      </c>
    </row>
    <row r="35" spans="1:34" hidden="1" x14ac:dyDescent="0.25">
      <c r="A35" s="394" t="s">
        <v>359</v>
      </c>
      <c r="B35" s="405">
        <v>2</v>
      </c>
      <c r="C35" s="390">
        <v>2</v>
      </c>
      <c r="D35" s="790">
        <f t="shared" si="123"/>
        <v>0</v>
      </c>
      <c r="E35" s="390">
        <v>2</v>
      </c>
      <c r="F35" s="790">
        <f t="shared" si="124"/>
        <v>0</v>
      </c>
      <c r="G35" s="390">
        <v>0</v>
      </c>
      <c r="H35" s="791">
        <f t="shared" si="125"/>
        <v>-1</v>
      </c>
      <c r="I35" s="391">
        <f t="shared" si="119"/>
        <v>4</v>
      </c>
      <c r="J35" s="797">
        <f t="shared" si="139"/>
        <v>-0.33333333333333337</v>
      </c>
      <c r="K35" s="390">
        <v>0</v>
      </c>
      <c r="L35" s="791">
        <f t="shared" si="127"/>
        <v>-1</v>
      </c>
      <c r="M35" s="390">
        <v>0</v>
      </c>
      <c r="N35" s="791">
        <f t="shared" si="128"/>
        <v>-1</v>
      </c>
      <c r="O35" s="390">
        <v>0</v>
      </c>
      <c r="P35" s="791">
        <f t="shared" si="129"/>
        <v>-1</v>
      </c>
      <c r="Q35" s="391"/>
      <c r="R35" s="797"/>
      <c r="S35" s="390">
        <v>0</v>
      </c>
      <c r="T35" s="790"/>
      <c r="U35" s="390">
        <v>0</v>
      </c>
      <c r="V35" s="790"/>
      <c r="W35" s="390">
        <v>0</v>
      </c>
      <c r="X35" s="790">
        <f t="shared" si="133"/>
        <v>-1</v>
      </c>
      <c r="Y35" s="195"/>
      <c r="Z35" s="797"/>
      <c r="AA35" s="390">
        <v>0</v>
      </c>
      <c r="AB35" s="790">
        <f t="shared" si="135"/>
        <v>-1</v>
      </c>
      <c r="AC35" s="390">
        <v>0</v>
      </c>
      <c r="AD35" s="790">
        <f t="shared" si="136"/>
        <v>-1</v>
      </c>
      <c r="AE35" s="390">
        <v>0</v>
      </c>
      <c r="AF35" s="790">
        <f t="shared" si="137"/>
        <v>-1</v>
      </c>
      <c r="AG35" s="195">
        <f t="shared" si="122"/>
        <v>0</v>
      </c>
      <c r="AH35" s="797"/>
    </row>
    <row r="36" spans="1:34" ht="21.75" hidden="1" customHeight="1" thickBot="1" x14ac:dyDescent="0.3">
      <c r="A36" s="637" t="s">
        <v>2</v>
      </c>
      <c r="B36" s="454">
        <f>SUM(B22:B35)</f>
        <v>46</v>
      </c>
      <c r="C36" s="455">
        <f>SUM(C22:C35)</f>
        <v>43</v>
      </c>
      <c r="D36" s="792">
        <f t="shared" si="123"/>
        <v>-6.5217391304347783E-2</v>
      </c>
      <c r="E36" s="455">
        <f>SUM(E22:E35)</f>
        <v>43</v>
      </c>
      <c r="F36" s="792">
        <f t="shared" si="124"/>
        <v>-6.5217391304347783E-2</v>
      </c>
      <c r="G36" s="455">
        <f>SUM(G22:G33)</f>
        <v>0</v>
      </c>
      <c r="H36" s="792">
        <f t="shared" si="125"/>
        <v>-1</v>
      </c>
      <c r="I36" s="424">
        <f t="shared" si="119"/>
        <v>86</v>
      </c>
      <c r="J36" s="798">
        <f t="shared" si="126"/>
        <v>-0.37681159420289856</v>
      </c>
      <c r="K36" s="455">
        <f>SUM(K22:K33)</f>
        <v>0</v>
      </c>
      <c r="L36" s="792">
        <f>((K36/$B36))-1</f>
        <v>-1</v>
      </c>
      <c r="M36" s="455">
        <f>SUM(M22:M33)</f>
        <v>0</v>
      </c>
      <c r="N36" s="792">
        <f t="shared" si="128"/>
        <v>-1</v>
      </c>
      <c r="O36" s="455">
        <f>SUM(O22:O33)</f>
        <v>0</v>
      </c>
      <c r="P36" s="801">
        <f t="shared" si="129"/>
        <v>-1</v>
      </c>
      <c r="Q36" s="522">
        <f t="shared" si="120"/>
        <v>0</v>
      </c>
      <c r="R36" s="802">
        <f t="shared" si="130"/>
        <v>-1</v>
      </c>
      <c r="S36" s="198">
        <f>SUM(S22:S33)</f>
        <v>0</v>
      </c>
      <c r="T36" s="792">
        <f t="shared" si="131"/>
        <v>-1</v>
      </c>
      <c r="U36" s="198">
        <f>SUM(U22:U33)</f>
        <v>0</v>
      </c>
      <c r="V36" s="792">
        <f t="shared" si="132"/>
        <v>-1</v>
      </c>
      <c r="W36" s="198">
        <f>SUM(W22:W35)</f>
        <v>0</v>
      </c>
      <c r="X36" s="792">
        <f t="shared" si="133"/>
        <v>-1</v>
      </c>
      <c r="Y36" s="536">
        <f t="shared" si="121"/>
        <v>0</v>
      </c>
      <c r="Z36" s="798">
        <f t="shared" si="140"/>
        <v>-1</v>
      </c>
      <c r="AA36" s="198">
        <f>SUM(AA22:AA35)</f>
        <v>0</v>
      </c>
      <c r="AB36" s="792">
        <f>((AA36/$B36))-1</f>
        <v>-1</v>
      </c>
      <c r="AC36" s="198">
        <f>SUM(AC22:AC35)</f>
        <v>0</v>
      </c>
      <c r="AD36" s="792">
        <f t="shared" si="136"/>
        <v>-1</v>
      </c>
      <c r="AE36" s="198">
        <f>SUM(AE22:AE33)</f>
        <v>0</v>
      </c>
      <c r="AF36" s="792">
        <f t="shared" si="137"/>
        <v>-1</v>
      </c>
      <c r="AG36" s="536">
        <f t="shared" si="122"/>
        <v>0</v>
      </c>
      <c r="AH36" s="802">
        <f t="shared" si="138"/>
        <v>-1</v>
      </c>
    </row>
    <row r="37" spans="1:34" hidden="1" x14ac:dyDescent="0.25">
      <c r="Q37" s="544"/>
    </row>
    <row r="38" spans="1:34" hidden="1" x14ac:dyDescent="0.25">
      <c r="A38" s="714"/>
      <c r="B38" s="517"/>
      <c r="C38" s="517"/>
      <c r="D38" s="793"/>
      <c r="E38" s="517"/>
      <c r="F38" s="793"/>
      <c r="G38" s="517"/>
      <c r="H38" s="793"/>
      <c r="I38" s="517"/>
      <c r="J38" s="793"/>
      <c r="K38" s="517"/>
      <c r="L38" s="799" t="s">
        <v>317</v>
      </c>
      <c r="M38" s="517"/>
      <c r="N38" s="793"/>
      <c r="O38" s="517"/>
      <c r="P38" s="793"/>
      <c r="Q38" s="517"/>
      <c r="R38" s="793"/>
      <c r="S38" s="517"/>
      <c r="T38" s="793"/>
      <c r="U38" s="517"/>
      <c r="V38" s="793"/>
      <c r="W38" s="517"/>
      <c r="X38" s="793"/>
      <c r="Y38" s="517"/>
      <c r="Z38" s="793"/>
      <c r="AA38" s="517"/>
      <c r="AB38" s="793"/>
      <c r="AC38" s="517"/>
      <c r="AD38" s="793"/>
      <c r="AE38" s="517"/>
      <c r="AF38" s="793"/>
      <c r="AG38" s="517"/>
      <c r="AH38" s="793"/>
    </row>
    <row r="39" spans="1:34" ht="32.25" hidden="1" thickBot="1" x14ac:dyDescent="0.3">
      <c r="A39" s="694" t="s">
        <v>8</v>
      </c>
      <c r="B39" s="431" t="s">
        <v>9</v>
      </c>
      <c r="C39" s="395" t="str">
        <f t="shared" ref="C39:AH39" si="141">C21</f>
        <v>JAN</v>
      </c>
      <c r="D39" s="627" t="str">
        <f t="shared" si="141"/>
        <v>%</v>
      </c>
      <c r="E39" s="395" t="str">
        <f t="shared" si="141"/>
        <v>FEV</v>
      </c>
      <c r="F39" s="627" t="str">
        <f t="shared" si="141"/>
        <v>%</v>
      </c>
      <c r="G39" s="395" t="str">
        <f t="shared" si="141"/>
        <v>MAR</v>
      </c>
      <c r="H39" s="627" t="str">
        <f t="shared" si="141"/>
        <v>%</v>
      </c>
      <c r="I39" s="396" t="str">
        <f t="shared" si="141"/>
        <v>Trimestre</v>
      </c>
      <c r="J39" s="628" t="str">
        <f t="shared" si="141"/>
        <v>%</v>
      </c>
      <c r="K39" s="395" t="str">
        <f t="shared" si="141"/>
        <v>ABR</v>
      </c>
      <c r="L39" s="627" t="str">
        <f t="shared" si="141"/>
        <v>%</v>
      </c>
      <c r="M39" s="395" t="str">
        <f t="shared" si="141"/>
        <v>MAI</v>
      </c>
      <c r="N39" s="627" t="str">
        <f t="shared" si="141"/>
        <v>%</v>
      </c>
      <c r="O39" s="395" t="str">
        <f t="shared" si="141"/>
        <v>JUN</v>
      </c>
      <c r="P39" s="627" t="str">
        <f t="shared" si="141"/>
        <v>%</v>
      </c>
      <c r="Q39" s="396" t="str">
        <f t="shared" si="141"/>
        <v>Trimestre</v>
      </c>
      <c r="R39" s="628" t="str">
        <f t="shared" si="141"/>
        <v>%</v>
      </c>
      <c r="S39" s="43" t="str">
        <f t="shared" si="141"/>
        <v>JUL</v>
      </c>
      <c r="T39" s="627" t="str">
        <f t="shared" si="141"/>
        <v>%</v>
      </c>
      <c r="U39" s="43" t="str">
        <f t="shared" si="141"/>
        <v>AGO</v>
      </c>
      <c r="V39" s="627" t="str">
        <f t="shared" si="141"/>
        <v>%</v>
      </c>
      <c r="W39" s="43" t="str">
        <f t="shared" si="141"/>
        <v>SET</v>
      </c>
      <c r="X39" s="627" t="str">
        <f t="shared" si="141"/>
        <v>%</v>
      </c>
      <c r="Y39" s="45" t="str">
        <f t="shared" si="141"/>
        <v>Trimestre</v>
      </c>
      <c r="Z39" s="628" t="str">
        <f t="shared" si="141"/>
        <v>%</v>
      </c>
      <c r="AA39" s="43" t="str">
        <f t="shared" si="141"/>
        <v>OUT</v>
      </c>
      <c r="AB39" s="627" t="str">
        <f t="shared" si="141"/>
        <v>%</v>
      </c>
      <c r="AC39" s="43" t="str">
        <f t="shared" si="141"/>
        <v>NOV</v>
      </c>
      <c r="AD39" s="627" t="str">
        <f t="shared" si="141"/>
        <v>%</v>
      </c>
      <c r="AE39" s="43" t="str">
        <f t="shared" si="141"/>
        <v>DEZ</v>
      </c>
      <c r="AF39" s="627" t="str">
        <f t="shared" si="141"/>
        <v>%</v>
      </c>
      <c r="AG39" s="45" t="str">
        <f t="shared" si="141"/>
        <v>Trimestre</v>
      </c>
      <c r="AH39" s="628" t="str">
        <f t="shared" si="141"/>
        <v>%</v>
      </c>
    </row>
    <row r="40" spans="1:34" hidden="1" thickTop="1" x14ac:dyDescent="0.25">
      <c r="A40" s="678" t="s">
        <v>199</v>
      </c>
      <c r="B40" s="443">
        <v>1</v>
      </c>
      <c r="C40" s="409">
        <v>1</v>
      </c>
      <c r="D40" s="817">
        <f t="shared" ref="D40:D46" si="142">$D$36</f>
        <v>-6.5217391304347783E-2</v>
      </c>
      <c r="E40" s="409">
        <v>1</v>
      </c>
      <c r="F40" s="817">
        <f t="shared" ref="F40:F42" si="143">$D$36</f>
        <v>-6.5217391304347783E-2</v>
      </c>
      <c r="G40" s="409">
        <v>0</v>
      </c>
      <c r="H40" s="817">
        <f t="shared" ref="H40:H42" si="144">$D$36</f>
        <v>-6.5217391304347783E-2</v>
      </c>
      <c r="I40" s="399">
        <f t="shared" ref="I40:I47" si="145">C40+E40+G40</f>
        <v>2</v>
      </c>
      <c r="J40" s="795">
        <f>((I40/(3*$B40)))-1</f>
        <v>-0.33333333333333337</v>
      </c>
      <c r="K40" s="409">
        <v>0</v>
      </c>
      <c r="L40" s="788">
        <f t="shared" ref="L40:L46" si="146">((K40/$B40))-1</f>
        <v>-1</v>
      </c>
      <c r="M40" s="409">
        <v>0</v>
      </c>
      <c r="N40" s="817">
        <f t="shared" ref="N40:N42" si="147">$D$36</f>
        <v>-6.5217391304347783E-2</v>
      </c>
      <c r="O40" s="409">
        <v>0</v>
      </c>
      <c r="P40" s="817">
        <f t="shared" ref="P40:P42" si="148">$D$36</f>
        <v>-6.5217391304347783E-2</v>
      </c>
      <c r="Q40" s="399">
        <f>K40+M40+O40</f>
        <v>0</v>
      </c>
      <c r="R40" s="795">
        <f>((Q40/(3*$B40)))-1</f>
        <v>-1</v>
      </c>
      <c r="S40" s="409">
        <v>0</v>
      </c>
      <c r="T40" s="817">
        <f t="shared" ref="T40:T46" si="149">$D$36</f>
        <v>-6.5217391304347783E-2</v>
      </c>
      <c r="U40" s="409">
        <v>0</v>
      </c>
      <c r="V40" s="817">
        <f t="shared" ref="V40:V42" si="150">$D$36</f>
        <v>-6.5217391304347783E-2</v>
      </c>
      <c r="W40" s="409">
        <v>0</v>
      </c>
      <c r="X40" s="817">
        <f t="shared" ref="X40:X42" si="151">$D$36</f>
        <v>-6.5217391304347783E-2</v>
      </c>
      <c r="Y40" s="2">
        <f t="shared" ref="Y40:Y47" si="152">S40+U40+W40</f>
        <v>0</v>
      </c>
      <c r="Z40" s="795">
        <f>((Y40/(3*$B40)))-1</f>
        <v>-1</v>
      </c>
      <c r="AA40" s="409">
        <v>0</v>
      </c>
      <c r="AB40" s="788">
        <f t="shared" ref="AB40:AB46" si="153">((AA40/$B40))-1</f>
        <v>-1</v>
      </c>
      <c r="AC40" s="409">
        <v>0</v>
      </c>
      <c r="AD40" s="817">
        <f t="shared" ref="AD40:AD42" si="154">$D$36</f>
        <v>-6.5217391304347783E-2</v>
      </c>
      <c r="AE40" s="409">
        <v>0</v>
      </c>
      <c r="AF40" s="817">
        <f t="shared" ref="AF40:AF42" si="155">$D$36</f>
        <v>-6.5217391304347783E-2</v>
      </c>
      <c r="AG40" s="2">
        <f>AA40+AC40+AE40</f>
        <v>0</v>
      </c>
      <c r="AH40" s="795">
        <f>((AG40/(3*$B40)))-1</f>
        <v>-1</v>
      </c>
    </row>
    <row r="41" spans="1:34" ht="15" hidden="1" x14ac:dyDescent="0.25">
      <c r="A41" s="678" t="s">
        <v>200</v>
      </c>
      <c r="B41" s="443">
        <v>1</v>
      </c>
      <c r="C41" s="409">
        <v>1</v>
      </c>
      <c r="D41" s="817">
        <f t="shared" si="142"/>
        <v>-6.5217391304347783E-2</v>
      </c>
      <c r="E41" s="409">
        <v>1</v>
      </c>
      <c r="F41" s="817">
        <f t="shared" si="143"/>
        <v>-6.5217391304347783E-2</v>
      </c>
      <c r="G41" s="409">
        <v>0</v>
      </c>
      <c r="H41" s="817">
        <f t="shared" si="144"/>
        <v>-6.5217391304347783E-2</v>
      </c>
      <c r="I41" s="399">
        <f t="shared" si="145"/>
        <v>2</v>
      </c>
      <c r="J41" s="795">
        <f t="shared" ref="J41:J47" si="156">((I41/(3*$B41)))-1</f>
        <v>-0.33333333333333337</v>
      </c>
      <c r="K41" s="409">
        <v>0</v>
      </c>
      <c r="L41" s="788">
        <f t="shared" si="146"/>
        <v>-1</v>
      </c>
      <c r="M41" s="409">
        <v>0</v>
      </c>
      <c r="N41" s="817">
        <f t="shared" si="147"/>
        <v>-6.5217391304347783E-2</v>
      </c>
      <c r="O41" s="409">
        <v>0</v>
      </c>
      <c r="P41" s="817">
        <f t="shared" si="148"/>
        <v>-6.5217391304347783E-2</v>
      </c>
      <c r="Q41" s="399">
        <f t="shared" ref="Q41:Q46" si="157">K41+M41+O41</f>
        <v>0</v>
      </c>
      <c r="R41" s="795">
        <f t="shared" ref="R41:R46" si="158">((Q41/(3*$B41)))-1</f>
        <v>-1</v>
      </c>
      <c r="S41" s="409">
        <v>0</v>
      </c>
      <c r="T41" s="817">
        <f t="shared" si="149"/>
        <v>-6.5217391304347783E-2</v>
      </c>
      <c r="U41" s="409">
        <v>0</v>
      </c>
      <c r="V41" s="817">
        <f t="shared" si="150"/>
        <v>-6.5217391304347783E-2</v>
      </c>
      <c r="W41" s="409">
        <v>0</v>
      </c>
      <c r="X41" s="817">
        <f t="shared" si="151"/>
        <v>-6.5217391304347783E-2</v>
      </c>
      <c r="Y41" s="2">
        <f t="shared" si="152"/>
        <v>0</v>
      </c>
      <c r="Z41" s="795">
        <f t="shared" ref="Z41:Z47" si="159">((Y41/(3*$B41)))-1</f>
        <v>-1</v>
      </c>
      <c r="AA41" s="409">
        <v>0</v>
      </c>
      <c r="AB41" s="788">
        <f t="shared" si="153"/>
        <v>-1</v>
      </c>
      <c r="AC41" s="409">
        <v>0</v>
      </c>
      <c r="AD41" s="817">
        <f t="shared" si="154"/>
        <v>-6.5217391304347783E-2</v>
      </c>
      <c r="AE41" s="409">
        <v>0</v>
      </c>
      <c r="AF41" s="817">
        <f t="shared" si="155"/>
        <v>-6.5217391304347783E-2</v>
      </c>
      <c r="AG41" s="2">
        <f t="shared" ref="AG41:AG46" si="160">AA41+AC41+AE41</f>
        <v>0</v>
      </c>
      <c r="AH41" s="795">
        <f t="shared" ref="AH41:AH46" si="161">((AG41/(3*$B41)))-1</f>
        <v>-1</v>
      </c>
    </row>
    <row r="42" spans="1:34" ht="15" hidden="1" x14ac:dyDescent="0.25">
      <c r="A42" s="678" t="s">
        <v>355</v>
      </c>
      <c r="B42" s="443">
        <v>1</v>
      </c>
      <c r="C42" s="409">
        <v>1</v>
      </c>
      <c r="D42" s="817">
        <f t="shared" si="142"/>
        <v>-6.5217391304347783E-2</v>
      </c>
      <c r="E42" s="409">
        <v>1</v>
      </c>
      <c r="F42" s="817">
        <f t="shared" si="143"/>
        <v>-6.5217391304347783E-2</v>
      </c>
      <c r="G42" s="409">
        <v>0</v>
      </c>
      <c r="H42" s="817">
        <f t="shared" si="144"/>
        <v>-6.5217391304347783E-2</v>
      </c>
      <c r="I42" s="399">
        <f t="shared" si="145"/>
        <v>2</v>
      </c>
      <c r="J42" s="795">
        <f t="shared" si="156"/>
        <v>-0.33333333333333337</v>
      </c>
      <c r="K42" s="409">
        <v>0</v>
      </c>
      <c r="L42" s="788">
        <f t="shared" si="146"/>
        <v>-1</v>
      </c>
      <c r="M42" s="409">
        <v>0</v>
      </c>
      <c r="N42" s="817">
        <f t="shared" si="147"/>
        <v>-6.5217391304347783E-2</v>
      </c>
      <c r="O42" s="409">
        <v>0</v>
      </c>
      <c r="P42" s="817">
        <f t="shared" si="148"/>
        <v>-6.5217391304347783E-2</v>
      </c>
      <c r="Q42" s="399">
        <f t="shared" si="157"/>
        <v>0</v>
      </c>
      <c r="R42" s="795">
        <f t="shared" si="158"/>
        <v>-1</v>
      </c>
      <c r="S42" s="409">
        <v>0</v>
      </c>
      <c r="T42" s="817">
        <f t="shared" si="149"/>
        <v>-6.5217391304347783E-2</v>
      </c>
      <c r="U42" s="409">
        <v>0</v>
      </c>
      <c r="V42" s="817">
        <f t="shared" si="150"/>
        <v>-6.5217391304347783E-2</v>
      </c>
      <c r="W42" s="409">
        <v>0</v>
      </c>
      <c r="X42" s="817">
        <f t="shared" si="151"/>
        <v>-6.5217391304347783E-2</v>
      </c>
      <c r="Y42" s="2">
        <f t="shared" si="152"/>
        <v>0</v>
      </c>
      <c r="Z42" s="795">
        <f t="shared" si="159"/>
        <v>-1</v>
      </c>
      <c r="AA42" s="409">
        <v>0</v>
      </c>
      <c r="AB42" s="788">
        <f t="shared" si="153"/>
        <v>-1</v>
      </c>
      <c r="AC42" s="409">
        <v>0</v>
      </c>
      <c r="AD42" s="817">
        <f t="shared" si="154"/>
        <v>-6.5217391304347783E-2</v>
      </c>
      <c r="AE42" s="409">
        <v>0</v>
      </c>
      <c r="AF42" s="817">
        <f t="shared" si="155"/>
        <v>-6.5217391304347783E-2</v>
      </c>
      <c r="AG42" s="2">
        <f t="shared" si="160"/>
        <v>0</v>
      </c>
      <c r="AH42" s="795">
        <f t="shared" si="161"/>
        <v>-1</v>
      </c>
    </row>
    <row r="43" spans="1:34" ht="15" hidden="1" x14ac:dyDescent="0.25">
      <c r="A43" s="678" t="s">
        <v>189</v>
      </c>
      <c r="B43" s="443">
        <v>1</v>
      </c>
      <c r="C43" s="409">
        <v>1</v>
      </c>
      <c r="D43" s="817">
        <f t="shared" si="142"/>
        <v>-6.5217391304347783E-2</v>
      </c>
      <c r="E43" s="409">
        <v>1</v>
      </c>
      <c r="F43" s="817">
        <f>((E43/$B$26))-1</f>
        <v>-0.66666666666666674</v>
      </c>
      <c r="G43" s="409">
        <v>0</v>
      </c>
      <c r="H43" s="817">
        <f>((G43/$B$26))-1</f>
        <v>-1</v>
      </c>
      <c r="I43" s="399">
        <f t="shared" si="145"/>
        <v>2</v>
      </c>
      <c r="J43" s="795">
        <f t="shared" si="156"/>
        <v>-0.33333333333333337</v>
      </c>
      <c r="K43" s="409">
        <v>0</v>
      </c>
      <c r="L43" s="788">
        <f t="shared" si="146"/>
        <v>-1</v>
      </c>
      <c r="M43" s="409">
        <v>0</v>
      </c>
      <c r="N43" s="817">
        <f>((M43/$B$26))-1</f>
        <v>-1</v>
      </c>
      <c r="O43" s="409">
        <v>0</v>
      </c>
      <c r="P43" s="817">
        <f>((O43/$B$26))-1</f>
        <v>-1</v>
      </c>
      <c r="Q43" s="399">
        <f t="shared" si="157"/>
        <v>0</v>
      </c>
      <c r="R43" s="795">
        <f t="shared" si="158"/>
        <v>-1</v>
      </c>
      <c r="S43" s="409">
        <v>0</v>
      </c>
      <c r="T43" s="817">
        <f t="shared" si="149"/>
        <v>-6.5217391304347783E-2</v>
      </c>
      <c r="U43" s="409">
        <v>0</v>
      </c>
      <c r="V43" s="817">
        <f>((U43/$B$26))-1</f>
        <v>-1</v>
      </c>
      <c r="W43" s="409">
        <v>0</v>
      </c>
      <c r="X43" s="817">
        <f>((W43/$B$26))-1</f>
        <v>-1</v>
      </c>
      <c r="Y43" s="2">
        <f t="shared" si="152"/>
        <v>0</v>
      </c>
      <c r="Z43" s="795">
        <f t="shared" si="159"/>
        <v>-1</v>
      </c>
      <c r="AA43" s="409">
        <v>0</v>
      </c>
      <c r="AB43" s="788">
        <f t="shared" si="153"/>
        <v>-1</v>
      </c>
      <c r="AC43" s="409">
        <v>0</v>
      </c>
      <c r="AD43" s="817">
        <f>((AC43/$B$26))-1</f>
        <v>-1</v>
      </c>
      <c r="AE43" s="409">
        <v>0</v>
      </c>
      <c r="AF43" s="817">
        <f>((AE43/$B$26))-1</f>
        <v>-1</v>
      </c>
      <c r="AG43" s="2">
        <f t="shared" si="160"/>
        <v>0</v>
      </c>
      <c r="AH43" s="795">
        <f t="shared" si="161"/>
        <v>-1</v>
      </c>
    </row>
    <row r="44" spans="1:34" ht="15" hidden="1" x14ac:dyDescent="0.25">
      <c r="A44" s="679" t="s">
        <v>356</v>
      </c>
      <c r="B44" s="444">
        <v>1</v>
      </c>
      <c r="C44" s="445">
        <v>1</v>
      </c>
      <c r="D44" s="817">
        <f t="shared" si="142"/>
        <v>-6.5217391304347783E-2</v>
      </c>
      <c r="E44" s="445">
        <v>1</v>
      </c>
      <c r="F44" s="817">
        <f t="shared" ref="F44:F46" si="162">((E44/$B$26))-1</f>
        <v>-0.66666666666666674</v>
      </c>
      <c r="G44" s="445">
        <v>0</v>
      </c>
      <c r="H44" s="817">
        <f t="shared" ref="H44:H46" si="163">((G44/$B$26))-1</f>
        <v>-1</v>
      </c>
      <c r="I44" s="534">
        <f t="shared" si="145"/>
        <v>2</v>
      </c>
      <c r="J44" s="796">
        <f t="shared" si="156"/>
        <v>-0.33333333333333337</v>
      </c>
      <c r="K44" s="445">
        <v>0</v>
      </c>
      <c r="L44" s="789">
        <f t="shared" si="146"/>
        <v>-1</v>
      </c>
      <c r="M44" s="445">
        <v>0</v>
      </c>
      <c r="N44" s="817">
        <f t="shared" ref="N44:N46" si="164">((M44/$B$26))-1</f>
        <v>-1</v>
      </c>
      <c r="O44" s="445">
        <v>0</v>
      </c>
      <c r="P44" s="824">
        <f>((O44/$B$27))-1</f>
        <v>-1</v>
      </c>
      <c r="Q44" s="534">
        <f t="shared" si="157"/>
        <v>0</v>
      </c>
      <c r="R44" s="796">
        <f t="shared" si="158"/>
        <v>-1</v>
      </c>
      <c r="S44" s="445">
        <v>0</v>
      </c>
      <c r="T44" s="817">
        <f t="shared" si="149"/>
        <v>-6.5217391304347783E-2</v>
      </c>
      <c r="U44" s="445">
        <v>0</v>
      </c>
      <c r="V44" s="817">
        <f t="shared" ref="V44:V46" si="165">((U44/$B$26))-1</f>
        <v>-1</v>
      </c>
      <c r="W44" s="445">
        <v>0</v>
      </c>
      <c r="X44" s="817">
        <f t="shared" ref="X44:X46" si="166">((W44/$B$26))-1</f>
        <v>-1</v>
      </c>
      <c r="Y44" s="533">
        <f t="shared" si="152"/>
        <v>0</v>
      </c>
      <c r="Z44" s="796">
        <f t="shared" si="159"/>
        <v>-1</v>
      </c>
      <c r="AA44" s="445">
        <v>0</v>
      </c>
      <c r="AB44" s="789">
        <f t="shared" si="153"/>
        <v>-1</v>
      </c>
      <c r="AC44" s="445">
        <v>0</v>
      </c>
      <c r="AD44" s="817">
        <f t="shared" ref="AD44:AD46" si="167">((AC44/$B$26))-1</f>
        <v>-1</v>
      </c>
      <c r="AE44" s="445">
        <v>0</v>
      </c>
      <c r="AF44" s="824">
        <f>((AE44/$B$27))-1</f>
        <v>-1</v>
      </c>
      <c r="AG44" s="533">
        <f t="shared" si="160"/>
        <v>0</v>
      </c>
      <c r="AH44" s="796">
        <f t="shared" si="161"/>
        <v>-1</v>
      </c>
    </row>
    <row r="45" spans="1:34" ht="15" hidden="1" x14ac:dyDescent="0.25">
      <c r="A45" s="680" t="s">
        <v>151</v>
      </c>
      <c r="B45" s="446">
        <v>1</v>
      </c>
      <c r="C45" s="447">
        <v>1</v>
      </c>
      <c r="D45" s="818">
        <f t="shared" si="142"/>
        <v>-6.5217391304347783E-2</v>
      </c>
      <c r="E45" s="447">
        <v>1</v>
      </c>
      <c r="F45" s="818">
        <f t="shared" si="162"/>
        <v>-0.66666666666666674</v>
      </c>
      <c r="G45" s="447">
        <v>0</v>
      </c>
      <c r="H45" s="818">
        <f t="shared" si="163"/>
        <v>-1</v>
      </c>
      <c r="I45" s="448">
        <f t="shared" si="145"/>
        <v>2</v>
      </c>
      <c r="J45" s="820">
        <f t="shared" si="156"/>
        <v>-0.33333333333333337</v>
      </c>
      <c r="K45" s="447">
        <v>0</v>
      </c>
      <c r="L45" s="823">
        <f t="shared" si="146"/>
        <v>-1</v>
      </c>
      <c r="M45" s="447">
        <v>0</v>
      </c>
      <c r="N45" s="818">
        <f t="shared" si="164"/>
        <v>-1</v>
      </c>
      <c r="O45" s="447">
        <v>0</v>
      </c>
      <c r="P45" s="823">
        <f>((O45/$B$28))-1</f>
        <v>-1</v>
      </c>
      <c r="Q45" s="448">
        <f t="shared" si="157"/>
        <v>0</v>
      </c>
      <c r="R45" s="820">
        <f t="shared" si="158"/>
        <v>-1</v>
      </c>
      <c r="S45" s="447">
        <v>0</v>
      </c>
      <c r="T45" s="818">
        <f t="shared" si="149"/>
        <v>-6.5217391304347783E-2</v>
      </c>
      <c r="U45" s="447">
        <v>0</v>
      </c>
      <c r="V45" s="818">
        <f t="shared" si="165"/>
        <v>-1</v>
      </c>
      <c r="W45" s="447">
        <v>0</v>
      </c>
      <c r="X45" s="818">
        <f t="shared" si="166"/>
        <v>-1</v>
      </c>
      <c r="Y45" s="224">
        <f t="shared" si="152"/>
        <v>0</v>
      </c>
      <c r="Z45" s="820">
        <f t="shared" si="159"/>
        <v>-1</v>
      </c>
      <c r="AA45" s="447">
        <v>0</v>
      </c>
      <c r="AB45" s="823">
        <f t="shared" si="153"/>
        <v>-1</v>
      </c>
      <c r="AC45" s="447">
        <v>0</v>
      </c>
      <c r="AD45" s="818">
        <f t="shared" si="167"/>
        <v>-1</v>
      </c>
      <c r="AE45" s="447">
        <v>0</v>
      </c>
      <c r="AF45" s="823">
        <f>((AE45/$B$28))-1</f>
        <v>-1</v>
      </c>
      <c r="AG45" s="224">
        <f t="shared" si="160"/>
        <v>0</v>
      </c>
      <c r="AH45" s="820">
        <f t="shared" si="161"/>
        <v>-1</v>
      </c>
    </row>
    <row r="46" spans="1:34" hidden="1" thickBot="1" x14ac:dyDescent="0.3">
      <c r="A46" s="645" t="s">
        <v>201</v>
      </c>
      <c r="B46" s="449">
        <v>1</v>
      </c>
      <c r="C46" s="440">
        <v>1</v>
      </c>
      <c r="D46" s="819">
        <f t="shared" si="142"/>
        <v>-6.5217391304347783E-2</v>
      </c>
      <c r="E46" s="440">
        <v>1</v>
      </c>
      <c r="F46" s="819">
        <f t="shared" si="162"/>
        <v>-0.66666666666666674</v>
      </c>
      <c r="G46" s="440">
        <v>0</v>
      </c>
      <c r="H46" s="819">
        <f t="shared" si="163"/>
        <v>-1</v>
      </c>
      <c r="I46" s="430">
        <f t="shared" si="145"/>
        <v>2</v>
      </c>
      <c r="J46" s="821">
        <f t="shared" si="156"/>
        <v>-0.33333333333333337</v>
      </c>
      <c r="K46" s="440">
        <v>0</v>
      </c>
      <c r="L46" s="819">
        <f t="shared" si="146"/>
        <v>-1</v>
      </c>
      <c r="M46" s="440">
        <v>0</v>
      </c>
      <c r="N46" s="819">
        <f t="shared" si="164"/>
        <v>-1</v>
      </c>
      <c r="O46" s="440">
        <v>0</v>
      </c>
      <c r="P46" s="819">
        <f>((O46/$B$28))-1</f>
        <v>-1</v>
      </c>
      <c r="Q46" s="430">
        <f t="shared" si="157"/>
        <v>0</v>
      </c>
      <c r="R46" s="821">
        <f t="shared" si="158"/>
        <v>-1</v>
      </c>
      <c r="S46" s="440">
        <v>0</v>
      </c>
      <c r="T46" s="819">
        <f t="shared" si="149"/>
        <v>-6.5217391304347783E-2</v>
      </c>
      <c r="U46" s="440">
        <v>0</v>
      </c>
      <c r="V46" s="819">
        <f t="shared" si="165"/>
        <v>-1</v>
      </c>
      <c r="W46" s="440">
        <v>0</v>
      </c>
      <c r="X46" s="819">
        <f t="shared" si="166"/>
        <v>-1</v>
      </c>
      <c r="Y46" s="206">
        <f t="shared" si="152"/>
        <v>0</v>
      </c>
      <c r="Z46" s="821">
        <f t="shared" si="159"/>
        <v>-1</v>
      </c>
      <c r="AA46" s="440">
        <v>0</v>
      </c>
      <c r="AB46" s="819">
        <f t="shared" si="153"/>
        <v>-1</v>
      </c>
      <c r="AC46" s="440">
        <v>0</v>
      </c>
      <c r="AD46" s="819">
        <f t="shared" si="167"/>
        <v>-1</v>
      </c>
      <c r="AE46" s="440">
        <v>0</v>
      </c>
      <c r="AF46" s="819">
        <f>((AE46/$B$28))-1</f>
        <v>-1</v>
      </c>
      <c r="AG46" s="206">
        <f t="shared" si="160"/>
        <v>0</v>
      </c>
      <c r="AH46" s="821">
        <f t="shared" si="161"/>
        <v>-1</v>
      </c>
    </row>
    <row r="47" spans="1:34" ht="16.5" hidden="1" thickBot="1" x14ac:dyDescent="0.3">
      <c r="A47" s="646" t="s">
        <v>2</v>
      </c>
      <c r="B47" s="442">
        <f>SUM(B40:B46)</f>
        <v>7</v>
      </c>
      <c r="C47" s="403">
        <f>SUM(C40:C46)</f>
        <v>7</v>
      </c>
      <c r="D47" s="794">
        <f>((C47/$B$29))-1</f>
        <v>2.5</v>
      </c>
      <c r="E47" s="403">
        <f>SUM(E40:E46)</f>
        <v>7</v>
      </c>
      <c r="F47" s="794">
        <f>((E47/$B$29))-1</f>
        <v>2.5</v>
      </c>
      <c r="G47" s="403">
        <f>SUM(G40:G46)</f>
        <v>0</v>
      </c>
      <c r="H47" s="794">
        <f>((G47/$B$29))-1</f>
        <v>-1</v>
      </c>
      <c r="I47" s="404">
        <f t="shared" si="145"/>
        <v>14</v>
      </c>
      <c r="J47" s="822">
        <f t="shared" si="156"/>
        <v>-0.33333333333333337</v>
      </c>
      <c r="K47" s="450">
        <f>SUM(K40:K46)</f>
        <v>0</v>
      </c>
      <c r="L47" s="800">
        <f>((K47/$B47))-1</f>
        <v>-1</v>
      </c>
      <c r="M47" s="450">
        <f>SUM(M40:M46)</f>
        <v>0</v>
      </c>
      <c r="N47" s="800">
        <f>((M47/$B$29))-1</f>
        <v>-1</v>
      </c>
      <c r="O47" s="450">
        <f>SUM(O40:O46)</f>
        <v>0</v>
      </c>
      <c r="P47" s="800">
        <f>((O47/$B$29))-1</f>
        <v>-1</v>
      </c>
      <c r="Q47" s="451">
        <f>K47+M47+O47</f>
        <v>0</v>
      </c>
      <c r="R47" s="825">
        <f>((Q47/(3*$B47)))-1</f>
        <v>-1</v>
      </c>
      <c r="S47" s="35">
        <f>SUM(S40:S46)</f>
        <v>0</v>
      </c>
      <c r="T47" s="794">
        <f>((S47/$B$29))-1</f>
        <v>-1</v>
      </c>
      <c r="U47" s="35">
        <f>SUM(U40:U46)</f>
        <v>0</v>
      </c>
      <c r="V47" s="794">
        <f>((U47/$B$29))-1</f>
        <v>-1</v>
      </c>
      <c r="W47" s="35">
        <f>SUM(W40:W46)</f>
        <v>0</v>
      </c>
      <c r="X47" s="794">
        <f>((W47/$B$29))-1</f>
        <v>-1</v>
      </c>
      <c r="Y47" s="34">
        <f t="shared" si="152"/>
        <v>0</v>
      </c>
      <c r="Z47" s="822">
        <f t="shared" si="159"/>
        <v>-1</v>
      </c>
      <c r="AA47" s="231">
        <f>SUM(AA40:AA46)</f>
        <v>0</v>
      </c>
      <c r="AB47" s="800">
        <f>((AA47/$B47))-1</f>
        <v>-1</v>
      </c>
      <c r="AC47" s="231">
        <f>SUM(AC40:AC46)</f>
        <v>0</v>
      </c>
      <c r="AD47" s="800">
        <f>((AC47/$B$29))-1</f>
        <v>-1</v>
      </c>
      <c r="AE47" s="231">
        <f>SUM(AE40:AE46)</f>
        <v>0</v>
      </c>
      <c r="AF47" s="800">
        <f>((AE47/$B$29))-1</f>
        <v>-1</v>
      </c>
      <c r="AG47" s="221">
        <f>AA47+AC47+AE47</f>
        <v>0</v>
      </c>
      <c r="AH47" s="825">
        <f>((AG47/(3*$B47)))-1</f>
        <v>-1</v>
      </c>
    </row>
    <row r="48" spans="1:34" hidden="1" x14ac:dyDescent="0.25"/>
  </sheetData>
  <mergeCells count="4">
    <mergeCell ref="A2:R2"/>
    <mergeCell ref="A3:R3"/>
    <mergeCell ref="A20:AH20"/>
    <mergeCell ref="A5:AH5"/>
  </mergeCells>
  <pageMargins left="0.23622047244094491" right="0.23622047244094491" top="0.35433070866141736" bottom="0.59055118110236227" header="0.31496062992125984" footer="0.31496062992125984"/>
  <pageSetup paperSize="9" scale="51" orientation="landscape" r:id="rId1"/>
  <headerFooter>
    <oddFooter>&amp;L&amp;12Fonte: Sistema WEBSAASS / SMS&amp;RPag.  &amp;P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030A0"/>
    <pageSetUpPr fitToPage="1"/>
  </sheetPr>
  <dimension ref="A2:AH37"/>
  <sheetViews>
    <sheetView showGridLines="0" zoomScale="90" zoomScaleNormal="90" workbookViewId="0">
      <pane xSplit="1" topLeftCell="B1" activePane="topRight" state="frozen"/>
      <selection activeCell="B1" sqref="B1"/>
      <selection pane="topRight" activeCell="B1" sqref="B1"/>
    </sheetView>
  </sheetViews>
  <sheetFormatPr defaultColWidth="8.85546875" defaultRowHeight="15.75" x14ac:dyDescent="0.25"/>
  <cols>
    <col min="1" max="1" width="43" style="647" customWidth="1"/>
    <col min="2" max="2" width="8.85546875" style="543"/>
    <col min="3" max="3" width="7.5703125" style="543" customWidth="1"/>
    <col min="4" max="4" width="9.28515625" style="807" bestFit="1" customWidth="1"/>
    <col min="5" max="5" width="7.5703125" style="543" customWidth="1"/>
    <col min="6" max="6" width="8.5703125" style="807" bestFit="1" customWidth="1"/>
    <col min="7" max="7" width="7.5703125" style="543" customWidth="1"/>
    <col min="8" max="8" width="9.28515625" style="807" bestFit="1" customWidth="1"/>
    <col min="9" max="9" width="9.140625" style="543" hidden="1" customWidth="1"/>
    <col min="10" max="10" width="8.140625" style="807" hidden="1" customWidth="1"/>
    <col min="11" max="11" width="7.5703125" style="543" customWidth="1"/>
    <col min="12" max="12" width="9.28515625" style="807" bestFit="1" customWidth="1"/>
    <col min="13" max="13" width="7.5703125" style="543" customWidth="1"/>
    <col min="14" max="14" width="9.28515625" style="807" bestFit="1" customWidth="1"/>
    <col min="15" max="15" width="7.5703125" style="543" customWidth="1"/>
    <col min="16" max="16" width="9.28515625" style="807" bestFit="1" customWidth="1"/>
    <col min="17" max="17" width="9.85546875" style="543" hidden="1" customWidth="1"/>
    <col min="18" max="18" width="9.28515625" style="807" hidden="1" customWidth="1"/>
    <col min="19" max="19" width="8.85546875" style="542"/>
    <col min="20" max="20" width="9.28515625" style="807" bestFit="1" customWidth="1"/>
    <col min="21" max="21" width="8.85546875" style="542"/>
    <col min="22" max="22" width="9.28515625" style="807" bestFit="1" customWidth="1"/>
    <col min="23" max="23" width="8.85546875" style="542"/>
    <col min="24" max="24" width="9.28515625" style="807" bestFit="1" customWidth="1"/>
    <col min="25" max="25" width="0" style="542" hidden="1" customWidth="1"/>
    <col min="26" max="26" width="9.28515625" style="807" hidden="1" customWidth="1"/>
    <col min="27" max="27" width="8.85546875" style="542"/>
    <col min="28" max="28" width="9.28515625" style="807" bestFit="1" customWidth="1"/>
    <col min="29" max="29" width="8.85546875" style="542"/>
    <col min="30" max="30" width="9.28515625" style="807" bestFit="1" customWidth="1"/>
    <col min="31" max="31" width="8.85546875" style="542"/>
    <col min="32" max="32" width="9.28515625" style="807" bestFit="1" customWidth="1"/>
    <col min="33" max="33" width="0" style="542" hidden="1" customWidth="1"/>
    <col min="34" max="34" width="9.28515625" style="807" hidden="1" customWidth="1"/>
  </cols>
  <sheetData>
    <row r="2" spans="1:34" x14ac:dyDescent="0.25">
      <c r="A2" s="949" t="s">
        <v>396</v>
      </c>
      <c r="B2" s="949"/>
      <c r="C2" s="949"/>
      <c r="D2" s="949"/>
      <c r="E2" s="949"/>
      <c r="F2" s="949"/>
      <c r="G2" s="949"/>
      <c r="H2" s="949"/>
      <c r="I2" s="949"/>
      <c r="J2" s="949"/>
      <c r="K2" s="949"/>
      <c r="L2" s="949"/>
      <c r="M2" s="949"/>
      <c r="N2" s="949"/>
      <c r="O2" s="949"/>
      <c r="P2" s="949"/>
      <c r="Q2" s="949"/>
      <c r="R2" s="949"/>
    </row>
    <row r="3" spans="1:34" x14ac:dyDescent="0.25">
      <c r="A3" s="949" t="str">
        <f>'UBS E NASF Malta Cardoso'!A3</f>
        <v>OSS/SPDM – Associação Paulista para o Desenvolvimento da Medicina</v>
      </c>
      <c r="B3" s="949"/>
      <c r="C3" s="949"/>
      <c r="D3" s="949"/>
      <c r="E3" s="949"/>
      <c r="F3" s="949"/>
      <c r="G3" s="949"/>
      <c r="H3" s="949"/>
      <c r="I3" s="949"/>
      <c r="J3" s="949"/>
      <c r="K3" s="949"/>
      <c r="L3" s="949"/>
      <c r="M3" s="949"/>
      <c r="N3" s="949"/>
      <c r="O3" s="949"/>
      <c r="P3" s="949"/>
      <c r="Q3" s="949"/>
      <c r="R3" s="949"/>
    </row>
    <row r="5" spans="1:34" x14ac:dyDescent="0.25">
      <c r="A5" s="953" t="s">
        <v>411</v>
      </c>
      <c r="B5" s="954"/>
      <c r="C5" s="954"/>
      <c r="D5" s="954"/>
      <c r="E5" s="954"/>
      <c r="F5" s="954"/>
      <c r="G5" s="954"/>
      <c r="H5" s="954"/>
      <c r="I5" s="954"/>
      <c r="J5" s="954"/>
      <c r="K5" s="954"/>
      <c r="L5" s="954"/>
      <c r="M5" s="954"/>
      <c r="N5" s="954"/>
      <c r="O5" s="954"/>
      <c r="P5" s="954"/>
      <c r="Q5" s="954"/>
      <c r="R5" s="954"/>
      <c r="S5" s="954"/>
      <c r="T5" s="954"/>
      <c r="U5" s="954"/>
      <c r="V5" s="954"/>
      <c r="W5" s="954"/>
      <c r="X5" s="954"/>
      <c r="Y5" s="954"/>
      <c r="Z5" s="954"/>
      <c r="AA5" s="954"/>
      <c r="AB5" s="954"/>
      <c r="AC5" s="954"/>
      <c r="AD5" s="954"/>
      <c r="AE5" s="954"/>
      <c r="AF5" s="954"/>
      <c r="AG5" s="954"/>
      <c r="AH5" s="954"/>
    </row>
    <row r="6" spans="1:34" s="650" customFormat="1" ht="26.25" thickBot="1" x14ac:dyDescent="0.25">
      <c r="A6" s="662" t="s">
        <v>8</v>
      </c>
      <c r="B6" s="651" t="s">
        <v>9</v>
      </c>
      <c r="C6" s="663" t="str">
        <f>'UBS Vila Dalva'!C6</f>
        <v>JAN</v>
      </c>
      <c r="D6" s="723" t="str">
        <f>'UBS Vila Dalva'!D6</f>
        <v>%</v>
      </c>
      <c r="E6" s="663" t="str">
        <f>'UBS Vila Dalva'!E6</f>
        <v>FEV</v>
      </c>
      <c r="F6" s="723" t="str">
        <f>'UBS Vila Dalva'!F6</f>
        <v>%</v>
      </c>
      <c r="G6" s="663" t="str">
        <f>'UBS Vila Dalva'!G6</f>
        <v>MAR</v>
      </c>
      <c r="H6" s="723" t="str">
        <f>'UBS Vila Dalva'!H6</f>
        <v>%</v>
      </c>
      <c r="I6" s="664" t="str">
        <f>'UBS Vila Dalva'!I6</f>
        <v>Trimestre</v>
      </c>
      <c r="J6" s="733" t="str">
        <f>'UBS Vila Dalva'!J6</f>
        <v>%</v>
      </c>
      <c r="K6" s="663" t="str">
        <f>'UBS Vila Dalva'!K6</f>
        <v>ABR</v>
      </c>
      <c r="L6" s="723" t="str">
        <f>'UBS Vila Dalva'!L6</f>
        <v>%</v>
      </c>
      <c r="M6" s="663" t="str">
        <f>'UBS Vila Dalva'!M6</f>
        <v>MAI</v>
      </c>
      <c r="N6" s="723" t="str">
        <f>'UBS Vila Dalva'!N6</f>
        <v>%</v>
      </c>
      <c r="O6" s="663" t="str">
        <f>'UBS Vila Dalva'!O6</f>
        <v>JUN</v>
      </c>
      <c r="P6" s="723" t="str">
        <f>'UBS Vila Dalva'!P6</f>
        <v>%</v>
      </c>
      <c r="Q6" s="664" t="str">
        <f>'UBS Vila Dalva'!Q6</f>
        <v>Trimestre</v>
      </c>
      <c r="R6" s="733" t="str">
        <f>'UBS Vila Dalva'!R6</f>
        <v>%</v>
      </c>
      <c r="S6" s="663" t="str">
        <f>'UBS Vila Dalva'!S6</f>
        <v>JUL</v>
      </c>
      <c r="T6" s="723" t="str">
        <f>'UBS Vila Dalva'!T6</f>
        <v>%</v>
      </c>
      <c r="U6" s="663" t="str">
        <f>'UBS Vila Dalva'!U6</f>
        <v>AGO</v>
      </c>
      <c r="V6" s="723" t="str">
        <f>'UBS Vila Dalva'!V6</f>
        <v>%</v>
      </c>
      <c r="W6" s="663" t="str">
        <f>'UBS Vila Dalva'!W6</f>
        <v>SET</v>
      </c>
      <c r="X6" s="723" t="str">
        <f>'UBS Vila Dalva'!X6</f>
        <v>%</v>
      </c>
      <c r="Y6" s="664" t="str">
        <f>'UBS Vila Dalva'!Y6</f>
        <v>Trimestre</v>
      </c>
      <c r="Z6" s="733" t="str">
        <f>'UBS Vila Dalva'!Z6</f>
        <v>%</v>
      </c>
      <c r="AA6" s="663" t="str">
        <f>'UBS Vila Dalva'!AA6</f>
        <v>OUT</v>
      </c>
      <c r="AB6" s="723" t="str">
        <f>'UBS Vila Dalva'!AB6</f>
        <v>%</v>
      </c>
      <c r="AC6" s="663" t="str">
        <f>'UBS Vila Dalva'!AC6</f>
        <v>NOV</v>
      </c>
      <c r="AD6" s="723" t="str">
        <f>'UBS Vila Dalva'!AD6</f>
        <v>%</v>
      </c>
      <c r="AE6" s="663" t="str">
        <f>'UBS Vila Dalva'!AE6</f>
        <v>DEZ</v>
      </c>
      <c r="AF6" s="723" t="str">
        <f>'UBS Vila Dalva'!AF6</f>
        <v>%</v>
      </c>
      <c r="AG6" s="664" t="str">
        <f>'UBS Vila Dalva'!AG6</f>
        <v>Trimestre</v>
      </c>
      <c r="AH6" s="733" t="str">
        <f>'UBS Vila Dalva'!AH6</f>
        <v>%</v>
      </c>
    </row>
    <row r="7" spans="1:34" ht="16.5" thickTop="1" x14ac:dyDescent="0.25">
      <c r="A7" s="672" t="s">
        <v>154</v>
      </c>
      <c r="B7" s="405">
        <v>1200</v>
      </c>
      <c r="C7" s="390">
        <v>956</v>
      </c>
      <c r="D7" s="724">
        <f>((C7/$B7))</f>
        <v>0.79666666666666663</v>
      </c>
      <c r="E7" s="390">
        <v>1010</v>
      </c>
      <c r="F7" s="724">
        <f>((E7/$B7))</f>
        <v>0.84166666666666667</v>
      </c>
      <c r="G7" s="390">
        <v>1027</v>
      </c>
      <c r="H7" s="724">
        <f>((G7/$B7))</f>
        <v>0.85583333333333333</v>
      </c>
      <c r="I7" s="391">
        <f>C7+E7+G7</f>
        <v>2993</v>
      </c>
      <c r="J7" s="734">
        <f>((I7/(3*$B7)))</f>
        <v>0.83138888888888884</v>
      </c>
      <c r="K7" s="390">
        <v>853</v>
      </c>
      <c r="L7" s="724">
        <f>((K7/$B7))</f>
        <v>0.71083333333333332</v>
      </c>
      <c r="M7" s="390">
        <v>1033</v>
      </c>
      <c r="N7" s="724">
        <f>((M7/$B7))</f>
        <v>0.86083333333333334</v>
      </c>
      <c r="O7" s="390">
        <v>1001</v>
      </c>
      <c r="P7" s="724">
        <f>((O7/$B7))</f>
        <v>0.83416666666666661</v>
      </c>
      <c r="Q7" s="391">
        <f>K7+M7+O7</f>
        <v>2887</v>
      </c>
      <c r="R7" s="734">
        <f>((Q7/(3*$B7)))</f>
        <v>0.80194444444444446</v>
      </c>
      <c r="S7" s="390">
        <v>0</v>
      </c>
      <c r="T7" s="724">
        <f>((S7/$B7))</f>
        <v>0</v>
      </c>
      <c r="U7" s="390">
        <v>0</v>
      </c>
      <c r="V7" s="724">
        <f>((U7/$B7))</f>
        <v>0</v>
      </c>
      <c r="W7" s="390">
        <v>0</v>
      </c>
      <c r="X7" s="724">
        <f>((W7/$B7))</f>
        <v>0</v>
      </c>
      <c r="Y7" s="195">
        <f>S7+U7+W7</f>
        <v>0</v>
      </c>
      <c r="Z7" s="734">
        <f>((Y7/(3*$B7)))</f>
        <v>0</v>
      </c>
      <c r="AA7" s="390">
        <v>0</v>
      </c>
      <c r="AB7" s="724">
        <f>((AA7/$B7))</f>
        <v>0</v>
      </c>
      <c r="AC7" s="390">
        <v>0</v>
      </c>
      <c r="AD7" s="724">
        <f>((AC7/$B7))</f>
        <v>0</v>
      </c>
      <c r="AE7" s="390">
        <v>0</v>
      </c>
      <c r="AF7" s="724">
        <f>((AE7/$B7))</f>
        <v>0</v>
      </c>
      <c r="AG7" s="195">
        <f>AA7+AC7+AE7</f>
        <v>0</v>
      </c>
      <c r="AH7" s="734">
        <f>((AG7/(3*$B7)))</f>
        <v>0</v>
      </c>
    </row>
    <row r="8" spans="1:34" x14ac:dyDescent="0.25">
      <c r="A8" s="672" t="s">
        <v>155</v>
      </c>
      <c r="B8" s="405">
        <v>416</v>
      </c>
      <c r="C8" s="390">
        <v>120</v>
      </c>
      <c r="D8" s="724">
        <f t="shared" ref="D8:F16" si="0">((C8/$B8))</f>
        <v>0.28846153846153844</v>
      </c>
      <c r="E8" s="390">
        <v>455</v>
      </c>
      <c r="F8" s="724">
        <f t="shared" si="0"/>
        <v>1.09375</v>
      </c>
      <c r="G8" s="390">
        <v>552</v>
      </c>
      <c r="H8" s="724">
        <f t="shared" ref="H8" si="1">((G8/$B8))</f>
        <v>1.3269230769230769</v>
      </c>
      <c r="I8" s="391">
        <f t="shared" ref="I8:I15" si="2">C8+E8+G8</f>
        <v>1127</v>
      </c>
      <c r="J8" s="734">
        <f t="shared" ref="J8:J16" si="3">((I8/(3*$B8)))</f>
        <v>0.90304487179487181</v>
      </c>
      <c r="K8" s="390">
        <v>466</v>
      </c>
      <c r="L8" s="724">
        <f t="shared" ref="L8" si="4">((K8/$B8))</f>
        <v>1.1201923076923077</v>
      </c>
      <c r="M8" s="390">
        <v>424</v>
      </c>
      <c r="N8" s="724">
        <f t="shared" ref="N8" si="5">((M8/$B8))</f>
        <v>1.0192307692307692</v>
      </c>
      <c r="O8" s="390">
        <v>283</v>
      </c>
      <c r="P8" s="724">
        <f t="shared" ref="P8" si="6">((O8/$B8))</f>
        <v>0.68028846153846156</v>
      </c>
      <c r="Q8" s="391">
        <f t="shared" ref="Q8:Q15" si="7">K8+M8+O8</f>
        <v>1173</v>
      </c>
      <c r="R8" s="734">
        <f t="shared" ref="R8:R16" si="8">((Q8/(3*$B8)))</f>
        <v>0.93990384615384615</v>
      </c>
      <c r="S8" s="390">
        <v>0</v>
      </c>
      <c r="T8" s="724">
        <f t="shared" ref="T8" si="9">((S8/$B8))</f>
        <v>0</v>
      </c>
      <c r="U8" s="390">
        <v>0</v>
      </c>
      <c r="V8" s="724">
        <f t="shared" ref="V8" si="10">((U8/$B8))</f>
        <v>0</v>
      </c>
      <c r="W8" s="390">
        <v>0</v>
      </c>
      <c r="X8" s="724">
        <f t="shared" ref="X8" si="11">((W8/$B8))</f>
        <v>0</v>
      </c>
      <c r="Y8" s="195">
        <f t="shared" ref="Y8:Y9" si="12">S8+U8+W8</f>
        <v>0</v>
      </c>
      <c r="Z8" s="734">
        <f t="shared" ref="Z8:Z16" si="13">((Y8/(3*$B8)))</f>
        <v>0</v>
      </c>
      <c r="AA8" s="390">
        <v>0</v>
      </c>
      <c r="AB8" s="724">
        <f t="shared" ref="AB8" si="14">((AA8/$B8))</f>
        <v>0</v>
      </c>
      <c r="AC8" s="390">
        <v>0</v>
      </c>
      <c r="AD8" s="724">
        <f t="shared" ref="AD8" si="15">((AC8/$B8))</f>
        <v>0</v>
      </c>
      <c r="AE8" s="390">
        <v>0</v>
      </c>
      <c r="AF8" s="724">
        <f t="shared" ref="AF8" si="16">((AE8/$B8))</f>
        <v>0</v>
      </c>
      <c r="AG8" s="195">
        <f t="shared" ref="AG8:AG15" si="17">AA8+AC8+AE8</f>
        <v>0</v>
      </c>
      <c r="AH8" s="734">
        <f t="shared" ref="AH8:AH16" si="18">((AG8/(3*$B8)))</f>
        <v>0</v>
      </c>
    </row>
    <row r="9" spans="1:34" x14ac:dyDescent="0.25">
      <c r="A9" s="708" t="s">
        <v>165</v>
      </c>
      <c r="B9" s="405">
        <v>156</v>
      </c>
      <c r="C9" s="390">
        <v>142</v>
      </c>
      <c r="D9" s="724">
        <f t="shared" si="0"/>
        <v>0.91025641025641024</v>
      </c>
      <c r="E9" s="390">
        <v>21</v>
      </c>
      <c r="F9" s="724">
        <f t="shared" si="0"/>
        <v>0.13461538461538461</v>
      </c>
      <c r="G9" s="390">
        <v>154</v>
      </c>
      <c r="H9" s="724">
        <f t="shared" ref="H9" si="19">((G9/$B9))</f>
        <v>0.98717948717948723</v>
      </c>
      <c r="I9" s="391">
        <f t="shared" si="2"/>
        <v>317</v>
      </c>
      <c r="J9" s="734">
        <f t="shared" si="3"/>
        <v>0.67735042735042739</v>
      </c>
      <c r="K9" s="390">
        <v>240</v>
      </c>
      <c r="L9" s="724">
        <f t="shared" ref="L9" si="20">((K9/$B9))</f>
        <v>1.5384615384615385</v>
      </c>
      <c r="M9" s="390">
        <v>246</v>
      </c>
      <c r="N9" s="724">
        <f t="shared" ref="N9" si="21">((M9/$B9))</f>
        <v>1.5769230769230769</v>
      </c>
      <c r="O9" s="390">
        <v>155</v>
      </c>
      <c r="P9" s="724">
        <f t="shared" ref="P9" si="22">((O9/$B9))</f>
        <v>0.99358974358974361</v>
      </c>
      <c r="Q9" s="391">
        <f t="shared" si="7"/>
        <v>641</v>
      </c>
      <c r="R9" s="734">
        <f t="shared" si="8"/>
        <v>1.3696581196581197</v>
      </c>
      <c r="S9" s="390">
        <v>0</v>
      </c>
      <c r="T9" s="724">
        <f t="shared" ref="T9" si="23">((S9/$B9))</f>
        <v>0</v>
      </c>
      <c r="U9" s="390">
        <v>0</v>
      </c>
      <c r="V9" s="724">
        <f t="shared" ref="V9" si="24">((U9/$B9))</f>
        <v>0</v>
      </c>
      <c r="W9" s="390">
        <v>0</v>
      </c>
      <c r="X9" s="724">
        <f t="shared" ref="X9" si="25">((W9/$B9))</f>
        <v>0</v>
      </c>
      <c r="Y9" s="195">
        <f t="shared" si="12"/>
        <v>0</v>
      </c>
      <c r="Z9" s="734">
        <f t="shared" si="13"/>
        <v>0</v>
      </c>
      <c r="AA9" s="390">
        <v>0</v>
      </c>
      <c r="AB9" s="724">
        <f t="shared" ref="AB9" si="26">((AA9/$B9))</f>
        <v>0</v>
      </c>
      <c r="AC9" s="390">
        <v>0</v>
      </c>
      <c r="AD9" s="724">
        <f t="shared" ref="AD9" si="27">((AC9/$B9))</f>
        <v>0</v>
      </c>
      <c r="AE9" s="390">
        <v>0</v>
      </c>
      <c r="AF9" s="724">
        <f t="shared" ref="AF9" si="28">((AE9/$B9))</f>
        <v>0</v>
      </c>
      <c r="AG9" s="195">
        <f t="shared" si="17"/>
        <v>0</v>
      </c>
      <c r="AH9" s="734">
        <f t="shared" si="18"/>
        <v>0</v>
      </c>
    </row>
    <row r="10" spans="1:34" ht="30" x14ac:dyDescent="0.25">
      <c r="A10" s="394" t="s">
        <v>184</v>
      </c>
      <c r="B10" s="405">
        <v>288</v>
      </c>
      <c r="C10" s="390">
        <v>397</v>
      </c>
      <c r="D10" s="724">
        <f t="shared" si="0"/>
        <v>1.3784722222222223</v>
      </c>
      <c r="E10" s="390">
        <v>558</v>
      </c>
      <c r="F10" s="724">
        <f t="shared" si="0"/>
        <v>1.9375</v>
      </c>
      <c r="G10" s="390">
        <v>522</v>
      </c>
      <c r="H10" s="724">
        <f t="shared" ref="H10" si="29">((G10/$B10))</f>
        <v>1.8125</v>
      </c>
      <c r="I10" s="430">
        <f>C10+E10+G10</f>
        <v>1477</v>
      </c>
      <c r="J10" s="735">
        <f t="shared" si="3"/>
        <v>1.7094907407407407</v>
      </c>
      <c r="K10" s="390">
        <v>382</v>
      </c>
      <c r="L10" s="724">
        <f t="shared" ref="L10" si="30">((K10/$B10))</f>
        <v>1.3263888888888888</v>
      </c>
      <c r="M10" s="390">
        <v>388</v>
      </c>
      <c r="N10" s="724">
        <f t="shared" ref="N10" si="31">((M10/$B10))</f>
        <v>1.3472222222222223</v>
      </c>
      <c r="O10" s="390">
        <v>440</v>
      </c>
      <c r="P10" s="724">
        <f t="shared" ref="P10" si="32">((O10/$B10))</f>
        <v>1.5277777777777777</v>
      </c>
      <c r="Q10" s="430">
        <f t="shared" si="7"/>
        <v>1210</v>
      </c>
      <c r="R10" s="735">
        <f t="shared" si="8"/>
        <v>1.400462962962963</v>
      </c>
      <c r="S10" s="390">
        <v>0</v>
      </c>
      <c r="T10" s="724">
        <f t="shared" ref="T10" si="33">((S10/$B10))</f>
        <v>0</v>
      </c>
      <c r="U10" s="390">
        <v>0</v>
      </c>
      <c r="V10" s="724">
        <f t="shared" ref="V10" si="34">((U10/$B10))</f>
        <v>0</v>
      </c>
      <c r="W10" s="390">
        <v>0</v>
      </c>
      <c r="X10" s="724">
        <f t="shared" ref="X10" si="35">((W10/$B10))</f>
        <v>0</v>
      </c>
      <c r="Y10" s="206">
        <f>S10+U10+W10</f>
        <v>0</v>
      </c>
      <c r="Z10" s="735">
        <f t="shared" si="13"/>
        <v>0</v>
      </c>
      <c r="AA10" s="390">
        <v>0</v>
      </c>
      <c r="AB10" s="724">
        <f t="shared" ref="AB10" si="36">((AA10/$B10))</f>
        <v>0</v>
      </c>
      <c r="AC10" s="390">
        <v>0</v>
      </c>
      <c r="AD10" s="724">
        <f t="shared" ref="AD10" si="37">((AC10/$B10))</f>
        <v>0</v>
      </c>
      <c r="AE10" s="390">
        <v>0</v>
      </c>
      <c r="AF10" s="724">
        <f t="shared" ref="AF10" si="38">((AE10/$B10))</f>
        <v>0</v>
      </c>
      <c r="AG10" s="206">
        <f t="shared" si="17"/>
        <v>0</v>
      </c>
      <c r="AH10" s="735">
        <f t="shared" si="18"/>
        <v>0</v>
      </c>
    </row>
    <row r="11" spans="1:34" x14ac:dyDescent="0.25">
      <c r="A11" s="394" t="s">
        <v>376</v>
      </c>
      <c r="B11" s="405">
        <v>1008</v>
      </c>
      <c r="C11" s="390">
        <v>1079</v>
      </c>
      <c r="D11" s="724">
        <f t="shared" si="0"/>
        <v>1.0704365079365079</v>
      </c>
      <c r="E11" s="390">
        <v>1221</v>
      </c>
      <c r="F11" s="724">
        <f t="shared" si="0"/>
        <v>1.2113095238095237</v>
      </c>
      <c r="G11" s="390">
        <v>947</v>
      </c>
      <c r="H11" s="724">
        <f t="shared" ref="H11" si="39">((G11/$B11))</f>
        <v>0.93948412698412698</v>
      </c>
      <c r="I11" s="430">
        <f>C11+E11+G11</f>
        <v>3247</v>
      </c>
      <c r="J11" s="735">
        <f t="shared" si="3"/>
        <v>1.0737433862433863</v>
      </c>
      <c r="K11" s="390">
        <v>766</v>
      </c>
      <c r="L11" s="724">
        <f t="shared" ref="L11" si="40">((K11/$B11))</f>
        <v>0.75992063492063489</v>
      </c>
      <c r="M11" s="390">
        <v>670</v>
      </c>
      <c r="N11" s="724">
        <f t="shared" ref="N11" si="41">((M11/$B11))</f>
        <v>0.66468253968253965</v>
      </c>
      <c r="O11" s="390">
        <v>730</v>
      </c>
      <c r="P11" s="724">
        <f t="shared" ref="P11" si="42">((O11/$B11))</f>
        <v>0.72420634920634919</v>
      </c>
      <c r="Q11" s="430">
        <f t="shared" si="7"/>
        <v>2166</v>
      </c>
      <c r="R11" s="735">
        <f t="shared" si="8"/>
        <v>0.71626984126984128</v>
      </c>
      <c r="S11" s="390">
        <v>0</v>
      </c>
      <c r="T11" s="724">
        <f t="shared" ref="T11" si="43">((S11/$B11))</f>
        <v>0</v>
      </c>
      <c r="U11" s="390">
        <v>0</v>
      </c>
      <c r="V11" s="724">
        <f t="shared" ref="V11" si="44">((U11/$B11))</f>
        <v>0</v>
      </c>
      <c r="W11" s="390">
        <v>0</v>
      </c>
      <c r="X11" s="724">
        <f t="shared" ref="X11" si="45">((W11/$B11))</f>
        <v>0</v>
      </c>
      <c r="Y11" s="206">
        <f>S11+U11+W11</f>
        <v>0</v>
      </c>
      <c r="Z11" s="735">
        <f t="shared" si="13"/>
        <v>0</v>
      </c>
      <c r="AA11" s="390">
        <v>0</v>
      </c>
      <c r="AB11" s="724">
        <f t="shared" ref="AB11" si="46">((AA11/$B11))</f>
        <v>0</v>
      </c>
      <c r="AC11" s="390">
        <v>0</v>
      </c>
      <c r="AD11" s="724">
        <f t="shared" ref="AD11" si="47">((AC11/$B11))</f>
        <v>0</v>
      </c>
      <c r="AE11" s="390">
        <v>0</v>
      </c>
      <c r="AF11" s="724">
        <f t="shared" ref="AF11" si="48">((AE11/$B11))</f>
        <v>0</v>
      </c>
      <c r="AG11" s="206">
        <f t="shared" si="17"/>
        <v>0</v>
      </c>
      <c r="AH11" s="735">
        <f t="shared" si="18"/>
        <v>0</v>
      </c>
    </row>
    <row r="12" spans="1:34" x14ac:dyDescent="0.25">
      <c r="A12" s="394" t="s">
        <v>169</v>
      </c>
      <c r="B12" s="405">
        <v>512</v>
      </c>
      <c r="C12" s="390">
        <v>513</v>
      </c>
      <c r="D12" s="724">
        <f t="shared" si="0"/>
        <v>1.001953125</v>
      </c>
      <c r="E12" s="390">
        <v>436</v>
      </c>
      <c r="F12" s="724">
        <f t="shared" si="0"/>
        <v>0.8515625</v>
      </c>
      <c r="G12" s="390">
        <v>392</v>
      </c>
      <c r="H12" s="724">
        <f t="shared" ref="H12" si="49">((G12/$B12))</f>
        <v>0.765625</v>
      </c>
      <c r="I12" s="430">
        <f>C12+E12+G12</f>
        <v>1341</v>
      </c>
      <c r="J12" s="735">
        <f t="shared" si="3"/>
        <v>0.873046875</v>
      </c>
      <c r="K12" s="390">
        <v>546</v>
      </c>
      <c r="L12" s="724">
        <f t="shared" ref="L12" si="50">((K12/$B12))</f>
        <v>1.06640625</v>
      </c>
      <c r="M12" s="390">
        <v>422</v>
      </c>
      <c r="N12" s="724">
        <f t="shared" ref="N12" si="51">((M12/$B12))</f>
        <v>0.82421875</v>
      </c>
      <c r="O12" s="390">
        <v>399</v>
      </c>
      <c r="P12" s="724">
        <f t="shared" ref="P12" si="52">((O12/$B12))</f>
        <v>0.779296875</v>
      </c>
      <c r="Q12" s="430">
        <f t="shared" si="7"/>
        <v>1367</v>
      </c>
      <c r="R12" s="735">
        <f t="shared" si="8"/>
        <v>0.88997395833333337</v>
      </c>
      <c r="S12" s="390">
        <v>0</v>
      </c>
      <c r="T12" s="724">
        <f t="shared" ref="T12" si="53">((S12/$B12))</f>
        <v>0</v>
      </c>
      <c r="U12" s="390">
        <v>0</v>
      </c>
      <c r="V12" s="724">
        <f t="shared" ref="V12" si="54">((U12/$B12))</f>
        <v>0</v>
      </c>
      <c r="W12" s="390">
        <v>0</v>
      </c>
      <c r="X12" s="724">
        <f t="shared" ref="X12" si="55">((W12/$B12))</f>
        <v>0</v>
      </c>
      <c r="Y12" s="206">
        <f>S12+U12+W12</f>
        <v>0</v>
      </c>
      <c r="Z12" s="735">
        <f t="shared" si="13"/>
        <v>0</v>
      </c>
      <c r="AA12" s="390">
        <v>0</v>
      </c>
      <c r="AB12" s="724">
        <f t="shared" ref="AB12" si="56">((AA12/$B12))</f>
        <v>0</v>
      </c>
      <c r="AC12" s="390">
        <v>0</v>
      </c>
      <c r="AD12" s="724">
        <f t="shared" ref="AD12" si="57">((AC12/$B12))</f>
        <v>0</v>
      </c>
      <c r="AE12" s="390">
        <v>0</v>
      </c>
      <c r="AF12" s="724">
        <f t="shared" ref="AF12" si="58">((AE12/$B12))</f>
        <v>0</v>
      </c>
      <c r="AG12" s="206">
        <f t="shared" si="17"/>
        <v>0</v>
      </c>
      <c r="AH12" s="735">
        <f t="shared" si="18"/>
        <v>0</v>
      </c>
    </row>
    <row r="13" spans="1:34" x14ac:dyDescent="0.25">
      <c r="A13" s="394" t="s">
        <v>372</v>
      </c>
      <c r="B13" s="405">
        <v>256</v>
      </c>
      <c r="C13" s="390">
        <v>336</v>
      </c>
      <c r="D13" s="724">
        <f t="shared" si="0"/>
        <v>1.3125</v>
      </c>
      <c r="E13" s="390">
        <v>167</v>
      </c>
      <c r="F13" s="724">
        <f t="shared" si="0"/>
        <v>0.65234375</v>
      </c>
      <c r="G13" s="390">
        <v>246</v>
      </c>
      <c r="H13" s="724">
        <f t="shared" ref="H13" si="59">((G13/$B13))</f>
        <v>0.9609375</v>
      </c>
      <c r="I13" s="430">
        <f t="shared" si="2"/>
        <v>749</v>
      </c>
      <c r="J13" s="735">
        <f t="shared" si="3"/>
        <v>0.97526041666666663</v>
      </c>
      <c r="K13" s="390">
        <v>317</v>
      </c>
      <c r="L13" s="724">
        <f t="shared" ref="L13" si="60">((K13/$B13))</f>
        <v>1.23828125</v>
      </c>
      <c r="M13" s="390">
        <v>323</v>
      </c>
      <c r="N13" s="724">
        <f t="shared" ref="N13" si="61">((M13/$B13))</f>
        <v>1.26171875</v>
      </c>
      <c r="O13" s="390">
        <v>238</v>
      </c>
      <c r="P13" s="724">
        <f t="shared" ref="P13" si="62">((O13/$B13))</f>
        <v>0.9296875</v>
      </c>
      <c r="Q13" s="430">
        <f t="shared" si="7"/>
        <v>878</v>
      </c>
      <c r="R13" s="735">
        <f t="shared" si="8"/>
        <v>1.1432291666666667</v>
      </c>
      <c r="S13" s="390">
        <v>0</v>
      </c>
      <c r="T13" s="724">
        <f t="shared" ref="T13" si="63">((S13/$B13))</f>
        <v>0</v>
      </c>
      <c r="U13" s="390">
        <v>0</v>
      </c>
      <c r="V13" s="724">
        <f t="shared" ref="V13" si="64">((U13/$B13))</f>
        <v>0</v>
      </c>
      <c r="W13" s="390">
        <v>0</v>
      </c>
      <c r="X13" s="724">
        <f t="shared" ref="X13" si="65">((W13/$B13))</f>
        <v>0</v>
      </c>
      <c r="Y13" s="206">
        <f t="shared" ref="Y13:Y15" si="66">S13+U13+W13</f>
        <v>0</v>
      </c>
      <c r="Z13" s="735">
        <f t="shared" si="13"/>
        <v>0</v>
      </c>
      <c r="AA13" s="390">
        <v>0</v>
      </c>
      <c r="AB13" s="724">
        <f t="shared" ref="AB13" si="67">((AA13/$B13))</f>
        <v>0</v>
      </c>
      <c r="AC13" s="390">
        <v>0</v>
      </c>
      <c r="AD13" s="724">
        <f t="shared" ref="AD13" si="68">((AC13/$B13))</f>
        <v>0</v>
      </c>
      <c r="AE13" s="390">
        <v>0</v>
      </c>
      <c r="AF13" s="724">
        <f t="shared" ref="AF13" si="69">((AE13/$B13))</f>
        <v>0</v>
      </c>
      <c r="AG13" s="206">
        <f t="shared" si="17"/>
        <v>0</v>
      </c>
      <c r="AH13" s="735">
        <f t="shared" si="18"/>
        <v>0</v>
      </c>
    </row>
    <row r="14" spans="1:34" x14ac:dyDescent="0.25">
      <c r="A14" s="394" t="s">
        <v>170</v>
      </c>
      <c r="B14" s="405">
        <v>512</v>
      </c>
      <c r="C14" s="390">
        <v>395</v>
      </c>
      <c r="D14" s="724">
        <f t="shared" si="0"/>
        <v>0.771484375</v>
      </c>
      <c r="E14" s="390">
        <v>356</v>
      </c>
      <c r="F14" s="724">
        <f t="shared" si="0"/>
        <v>0.6953125</v>
      </c>
      <c r="G14" s="390">
        <v>448</v>
      </c>
      <c r="H14" s="724">
        <f t="shared" ref="H14" si="70">((G14/$B14))</f>
        <v>0.875</v>
      </c>
      <c r="I14" s="430">
        <f t="shared" si="2"/>
        <v>1199</v>
      </c>
      <c r="J14" s="735">
        <f t="shared" si="3"/>
        <v>0.78059895833333337</v>
      </c>
      <c r="K14" s="390">
        <v>435</v>
      </c>
      <c r="L14" s="724">
        <f t="shared" ref="L14" si="71">((K14/$B14))</f>
        <v>0.849609375</v>
      </c>
      <c r="M14" s="390">
        <v>520</v>
      </c>
      <c r="N14" s="724">
        <f t="shared" ref="N14" si="72">((M14/$B14))</f>
        <v>1.015625</v>
      </c>
      <c r="O14" s="390">
        <v>323</v>
      </c>
      <c r="P14" s="724">
        <f t="shared" ref="P14" si="73">((O14/$B14))</f>
        <v>0.630859375</v>
      </c>
      <c r="Q14" s="430">
        <f t="shared" si="7"/>
        <v>1278</v>
      </c>
      <c r="R14" s="735">
        <f t="shared" si="8"/>
        <v>0.83203125</v>
      </c>
      <c r="S14" s="390">
        <v>0</v>
      </c>
      <c r="T14" s="724">
        <f t="shared" ref="T14" si="74">((S14/$B14))</f>
        <v>0</v>
      </c>
      <c r="U14" s="390">
        <v>0</v>
      </c>
      <c r="V14" s="724">
        <f t="shared" ref="V14" si="75">((U14/$B14))</f>
        <v>0</v>
      </c>
      <c r="W14" s="390">
        <v>0</v>
      </c>
      <c r="X14" s="724">
        <f t="shared" ref="X14" si="76">((W14/$B14))</f>
        <v>0</v>
      </c>
      <c r="Y14" s="206">
        <f t="shared" si="66"/>
        <v>0</v>
      </c>
      <c r="Z14" s="735">
        <f t="shared" si="13"/>
        <v>0</v>
      </c>
      <c r="AA14" s="390">
        <v>0</v>
      </c>
      <c r="AB14" s="724">
        <f t="shared" ref="AB14" si="77">((AA14/$B14))</f>
        <v>0</v>
      </c>
      <c r="AC14" s="390">
        <v>0</v>
      </c>
      <c r="AD14" s="724">
        <f t="shared" ref="AD14" si="78">((AC14/$B14))</f>
        <v>0</v>
      </c>
      <c r="AE14" s="390">
        <v>0</v>
      </c>
      <c r="AF14" s="724">
        <f t="shared" ref="AF14" si="79">((AE14/$B14))</f>
        <v>0</v>
      </c>
      <c r="AG14" s="206">
        <f t="shared" si="17"/>
        <v>0</v>
      </c>
      <c r="AH14" s="735">
        <f t="shared" si="18"/>
        <v>0</v>
      </c>
    </row>
    <row r="15" spans="1:34" ht="16.5" thickBot="1" x14ac:dyDescent="0.3">
      <c r="A15" s="645" t="s">
        <v>171</v>
      </c>
      <c r="B15" s="439">
        <v>132</v>
      </c>
      <c r="C15" s="440">
        <v>98</v>
      </c>
      <c r="D15" s="725">
        <f t="shared" si="0"/>
        <v>0.74242424242424243</v>
      </c>
      <c r="E15" s="440">
        <v>98</v>
      </c>
      <c r="F15" s="725">
        <f t="shared" si="0"/>
        <v>0.74242424242424243</v>
      </c>
      <c r="G15" s="440">
        <v>103</v>
      </c>
      <c r="H15" s="725">
        <f t="shared" ref="H15" si="80">((G15/$B15))</f>
        <v>0.78030303030303028</v>
      </c>
      <c r="I15" s="430">
        <f t="shared" si="2"/>
        <v>299</v>
      </c>
      <c r="J15" s="787">
        <f t="shared" si="3"/>
        <v>0.75505050505050508</v>
      </c>
      <c r="K15" s="440">
        <v>102</v>
      </c>
      <c r="L15" s="725">
        <f t="shared" ref="L15" si="81">((K15/$B15))</f>
        <v>0.77272727272727271</v>
      </c>
      <c r="M15" s="440">
        <v>79</v>
      </c>
      <c r="N15" s="725">
        <f t="shared" ref="N15" si="82">((M15/$B15))</f>
        <v>0.59848484848484851</v>
      </c>
      <c r="O15" s="440">
        <v>97</v>
      </c>
      <c r="P15" s="725">
        <f t="shared" ref="P15" si="83">((O15/$B15))</f>
        <v>0.73484848484848486</v>
      </c>
      <c r="Q15" s="430">
        <f t="shared" si="7"/>
        <v>278</v>
      </c>
      <c r="R15" s="787">
        <f t="shared" si="8"/>
        <v>0.70202020202020199</v>
      </c>
      <c r="S15" s="440">
        <v>0</v>
      </c>
      <c r="T15" s="725">
        <f t="shared" ref="T15" si="84">((S15/$B15))</f>
        <v>0</v>
      </c>
      <c r="U15" s="440">
        <v>0</v>
      </c>
      <c r="V15" s="725">
        <f t="shared" ref="V15" si="85">((U15/$B15))</f>
        <v>0</v>
      </c>
      <c r="W15" s="440">
        <v>0</v>
      </c>
      <c r="X15" s="725">
        <f t="shared" ref="X15" si="86">((W15/$B15))</f>
        <v>0</v>
      </c>
      <c r="Y15" s="206">
        <f t="shared" si="66"/>
        <v>0</v>
      </c>
      <c r="Z15" s="787">
        <f t="shared" si="13"/>
        <v>0</v>
      </c>
      <c r="AA15" s="440">
        <v>0</v>
      </c>
      <c r="AB15" s="725">
        <f t="shared" ref="AB15" si="87">((AA15/$B15))</f>
        <v>0</v>
      </c>
      <c r="AC15" s="440">
        <v>0</v>
      </c>
      <c r="AD15" s="725">
        <f t="shared" ref="AD15" si="88">((AC15/$B15))</f>
        <v>0</v>
      </c>
      <c r="AE15" s="440">
        <v>0</v>
      </c>
      <c r="AF15" s="725">
        <f t="shared" ref="AF15" si="89">((AE15/$B15))</f>
        <v>0</v>
      </c>
      <c r="AG15" s="206">
        <f t="shared" si="17"/>
        <v>0</v>
      </c>
      <c r="AH15" s="787">
        <f t="shared" si="18"/>
        <v>0</v>
      </c>
    </row>
    <row r="16" spans="1:34" ht="16.5" thickBot="1" x14ac:dyDescent="0.3">
      <c r="A16" s="865" t="s">
        <v>2</v>
      </c>
      <c r="B16" s="876">
        <f>SUM(B7:B15)</f>
        <v>4480</v>
      </c>
      <c r="C16" s="450">
        <v>0</v>
      </c>
      <c r="D16" s="755">
        <f t="shared" si="0"/>
        <v>0</v>
      </c>
      <c r="E16" s="450">
        <f>SUM(E7:E15)</f>
        <v>4322</v>
      </c>
      <c r="F16" s="755">
        <f t="shared" si="0"/>
        <v>0.96473214285714282</v>
      </c>
      <c r="G16" s="450">
        <f>SUM(G7:G15)</f>
        <v>4391</v>
      </c>
      <c r="H16" s="755">
        <f t="shared" ref="H16" si="90">((G16/$B16))</f>
        <v>0.98013392857142856</v>
      </c>
      <c r="I16" s="451">
        <f>C16+E16+G16</f>
        <v>8713</v>
      </c>
      <c r="J16" s="758">
        <f t="shared" si="3"/>
        <v>0.64828869047619042</v>
      </c>
      <c r="K16" s="450">
        <f>SUM(K7:K15)</f>
        <v>4107</v>
      </c>
      <c r="L16" s="755">
        <f t="shared" ref="L16" si="91">((K16/$B16))</f>
        <v>0.91674107142857142</v>
      </c>
      <c r="M16" s="450">
        <f>SUM(M7:M15)</f>
        <v>4105</v>
      </c>
      <c r="N16" s="755">
        <f t="shared" ref="N16" si="92">((M16/$B16))</f>
        <v>0.9162946428571429</v>
      </c>
      <c r="O16" s="450">
        <f>SUM(O7:O15)</f>
        <v>3666</v>
      </c>
      <c r="P16" s="755">
        <f t="shared" ref="P16" si="93">((O16/$B16))</f>
        <v>0.81830357142857146</v>
      </c>
      <c r="Q16" s="451">
        <f>K16+M16+O16</f>
        <v>11878</v>
      </c>
      <c r="R16" s="758">
        <f t="shared" si="8"/>
        <v>0.88377976190476193</v>
      </c>
      <c r="S16" s="231">
        <f>SUM(S7:S15)</f>
        <v>0</v>
      </c>
      <c r="T16" s="755">
        <f t="shared" ref="T16" si="94">((S16/$B16))</f>
        <v>0</v>
      </c>
      <c r="U16" s="231">
        <f>SUM(U7:U15)</f>
        <v>0</v>
      </c>
      <c r="V16" s="755">
        <f t="shared" ref="V16" si="95">((U16/$B16))</f>
        <v>0</v>
      </c>
      <c r="W16" s="231">
        <f>SUM(W7:W15)</f>
        <v>0</v>
      </c>
      <c r="X16" s="755">
        <f t="shared" ref="X16" si="96">((W16/$B16))</f>
        <v>0</v>
      </c>
      <c r="Y16" s="221">
        <f>S16+U16+W16</f>
        <v>0</v>
      </c>
      <c r="Z16" s="758">
        <f t="shared" si="13"/>
        <v>0</v>
      </c>
      <c r="AA16" s="231">
        <f>SUM(AA7:AA15)</f>
        <v>0</v>
      </c>
      <c r="AB16" s="755">
        <f t="shared" ref="AB16" si="97">((AA16/$B16))</f>
        <v>0</v>
      </c>
      <c r="AC16" s="231">
        <f>SUM(AC7:AC15)</f>
        <v>0</v>
      </c>
      <c r="AD16" s="755">
        <f t="shared" ref="AD16" si="98">((AC16/$B16))</f>
        <v>0</v>
      </c>
      <c r="AE16" s="231">
        <f>SUM(AE7:AE15)</f>
        <v>0</v>
      </c>
      <c r="AF16" s="755">
        <f t="shared" ref="AF16" si="99">((AE16/$B16))</f>
        <v>0</v>
      </c>
      <c r="AG16" s="221">
        <f>AA16+AC16+AE16</f>
        <v>0</v>
      </c>
      <c r="AH16" s="758">
        <f t="shared" si="18"/>
        <v>0</v>
      </c>
    </row>
    <row r="17" spans="1:34" x14ac:dyDescent="0.25">
      <c r="B17" s="546"/>
    </row>
    <row r="19" spans="1:34" hidden="1" x14ac:dyDescent="0.25">
      <c r="A19" s="952" t="s">
        <v>318</v>
      </c>
      <c r="B19" s="951"/>
      <c r="C19" s="951"/>
      <c r="D19" s="951"/>
      <c r="E19" s="951"/>
      <c r="F19" s="951"/>
      <c r="G19" s="951"/>
      <c r="H19" s="951"/>
      <c r="I19" s="951"/>
      <c r="J19" s="951"/>
      <c r="K19" s="951"/>
      <c r="L19" s="951"/>
      <c r="M19" s="951"/>
      <c r="N19" s="951"/>
      <c r="O19" s="951"/>
      <c r="P19" s="951"/>
      <c r="Q19" s="951"/>
      <c r="R19" s="951"/>
      <c r="S19" s="951"/>
      <c r="T19" s="951"/>
      <c r="U19" s="951"/>
      <c r="V19" s="951"/>
      <c r="W19" s="951"/>
      <c r="X19" s="951"/>
      <c r="Y19" s="951"/>
      <c r="Z19" s="951"/>
      <c r="AA19" s="951"/>
      <c r="AB19" s="951"/>
      <c r="AC19" s="951"/>
      <c r="AD19" s="951"/>
      <c r="AE19" s="951"/>
      <c r="AF19" s="951"/>
      <c r="AG19" s="951"/>
      <c r="AH19" s="951"/>
    </row>
    <row r="20" spans="1:34" ht="32.25" hidden="1" thickBot="1" x14ac:dyDescent="0.3">
      <c r="A20" s="673" t="s">
        <v>8</v>
      </c>
      <c r="B20" s="452" t="s">
        <v>9</v>
      </c>
      <c r="C20" s="395" t="str">
        <f>'UBS Vila Dalva'!C6</f>
        <v>JAN</v>
      </c>
      <c r="D20" s="627" t="str">
        <f>'UBS Vila Dalva'!D6</f>
        <v>%</v>
      </c>
      <c r="E20" s="395" t="str">
        <f>'UBS Vila Dalva'!E6</f>
        <v>FEV</v>
      </c>
      <c r="F20" s="627" t="str">
        <f>'UBS Vila Dalva'!F6</f>
        <v>%</v>
      </c>
      <c r="G20" s="395" t="str">
        <f>'UBS Vila Dalva'!G6</f>
        <v>MAR</v>
      </c>
      <c r="H20" s="627" t="str">
        <f>'UBS Vila Dalva'!H6</f>
        <v>%</v>
      </c>
      <c r="I20" s="396" t="str">
        <f>'UBS Vila Dalva'!I6</f>
        <v>Trimestre</v>
      </c>
      <c r="J20" s="628" t="str">
        <f>'UBS Vila Dalva'!J6</f>
        <v>%</v>
      </c>
      <c r="K20" s="395" t="str">
        <f>'UBS Vila Dalva'!K6</f>
        <v>ABR</v>
      </c>
      <c r="L20" s="627" t="str">
        <f>'UBS Vila Dalva'!L6</f>
        <v>%</v>
      </c>
      <c r="M20" s="395" t="str">
        <f>'UBS Vila Dalva'!M6</f>
        <v>MAI</v>
      </c>
      <c r="N20" s="627" t="str">
        <f>'UBS Vila Dalva'!N6</f>
        <v>%</v>
      </c>
      <c r="O20" s="395" t="str">
        <f>'UBS Vila Dalva'!O6</f>
        <v>JUN</v>
      </c>
      <c r="P20" s="627" t="str">
        <f>'UBS Vila Dalva'!P6</f>
        <v>%</v>
      </c>
      <c r="Q20" s="396" t="str">
        <f>'UBS Vila Dalva'!Q6</f>
        <v>Trimestre</v>
      </c>
      <c r="R20" s="628" t="str">
        <f>'UBS Vila Dalva'!R6</f>
        <v>%</v>
      </c>
      <c r="S20" s="43" t="str">
        <f>'UBS Vila Dalva'!S6</f>
        <v>JUL</v>
      </c>
      <c r="T20" s="627" t="str">
        <f>'UBS Vila Dalva'!T6</f>
        <v>%</v>
      </c>
      <c r="U20" s="43" t="str">
        <f>'UBS Vila Dalva'!U6</f>
        <v>AGO</v>
      </c>
      <c r="V20" s="627" t="str">
        <f>'UBS Vila Dalva'!V6</f>
        <v>%</v>
      </c>
      <c r="W20" s="43" t="str">
        <f>'UBS Vila Dalva'!W6</f>
        <v>SET</v>
      </c>
      <c r="X20" s="627" t="str">
        <f>'UBS Vila Dalva'!X6</f>
        <v>%</v>
      </c>
      <c r="Y20" s="45" t="str">
        <f>'UBS Vila Dalva'!Y6</f>
        <v>Trimestre</v>
      </c>
      <c r="Z20" s="628" t="str">
        <f>'UBS Vila Dalva'!Z6</f>
        <v>%</v>
      </c>
      <c r="AA20" s="43" t="str">
        <f>'UBS Vila Dalva'!AA6</f>
        <v>OUT</v>
      </c>
      <c r="AB20" s="627" t="str">
        <f>'UBS Vila Dalva'!AB6</f>
        <v>%</v>
      </c>
      <c r="AC20" s="43" t="str">
        <f>'UBS Vila Dalva'!AC6</f>
        <v>NOV</v>
      </c>
      <c r="AD20" s="627" t="str">
        <f>'UBS Vila Dalva'!AD6</f>
        <v>%</v>
      </c>
      <c r="AE20" s="43" t="str">
        <f>'UBS Vila Dalva'!AE6</f>
        <v>DEZ</v>
      </c>
      <c r="AF20" s="627" t="str">
        <f>'UBS Vila Dalva'!AF6</f>
        <v>%</v>
      </c>
      <c r="AG20" s="45" t="str">
        <f>'UBS Vila Dalva'!AG6</f>
        <v>Trimestre</v>
      </c>
      <c r="AH20" s="628" t="str">
        <f>'UBS Vila Dalva'!AH6</f>
        <v>%</v>
      </c>
    </row>
    <row r="21" spans="1:34" ht="16.5" hidden="1" thickTop="1" x14ac:dyDescent="0.25">
      <c r="A21" s="709" t="s">
        <v>143</v>
      </c>
      <c r="B21" s="397">
        <v>6</v>
      </c>
      <c r="C21" s="433">
        <v>6</v>
      </c>
      <c r="D21" s="727">
        <f>((C21/$B21))-1</f>
        <v>0</v>
      </c>
      <c r="E21" s="433">
        <v>6</v>
      </c>
      <c r="F21" s="727">
        <f>((E21/$B21))-1</f>
        <v>0</v>
      </c>
      <c r="G21" s="433">
        <v>0</v>
      </c>
      <c r="H21" s="727">
        <f>((G21/$B21))-1</f>
        <v>-1</v>
      </c>
      <c r="I21" s="399">
        <f t="shared" ref="I21:I36" si="100">C21+E21+G21</f>
        <v>12</v>
      </c>
      <c r="J21" s="737">
        <f>((I21/(3*$B21)))-1</f>
        <v>-0.33333333333333337</v>
      </c>
      <c r="K21" s="433">
        <v>0</v>
      </c>
      <c r="L21" s="727">
        <f>((K21/$B21))-1</f>
        <v>-1</v>
      </c>
      <c r="M21" s="433">
        <v>0</v>
      </c>
      <c r="N21" s="727">
        <f>((M21/$B21))-1</f>
        <v>-1</v>
      </c>
      <c r="O21" s="433">
        <v>0</v>
      </c>
      <c r="P21" s="727">
        <f>((O21/$B21))-1</f>
        <v>-1</v>
      </c>
      <c r="Q21" s="399">
        <f t="shared" ref="Q21:Q36" si="101">K21+M21+O21</f>
        <v>0</v>
      </c>
      <c r="R21" s="737">
        <f>((Q21/(3*$B21)))-1</f>
        <v>-1</v>
      </c>
      <c r="S21" s="433">
        <v>0</v>
      </c>
      <c r="T21" s="727">
        <f>((S21/$B21))-1</f>
        <v>-1</v>
      </c>
      <c r="U21" s="433">
        <v>0</v>
      </c>
      <c r="V21" s="727">
        <f>((U21/$B21))-1</f>
        <v>-1</v>
      </c>
      <c r="W21" s="433">
        <v>0</v>
      </c>
      <c r="X21" s="727">
        <f>((W21/$B21))-1</f>
        <v>-1</v>
      </c>
      <c r="Y21" s="2">
        <f t="shared" ref="Y21:Y36" si="102">S21+U21+W21</f>
        <v>0</v>
      </c>
      <c r="Z21" s="737">
        <f>((Y21/(3*$B21)))-1</f>
        <v>-1</v>
      </c>
      <c r="AA21" s="433">
        <v>0</v>
      </c>
      <c r="AB21" s="727">
        <f>((AA21/$B21))-1</f>
        <v>-1</v>
      </c>
      <c r="AC21" s="433">
        <v>0</v>
      </c>
      <c r="AD21" s="727">
        <f>((AC21/$B21))-1</f>
        <v>-1</v>
      </c>
      <c r="AE21" s="433">
        <v>0</v>
      </c>
      <c r="AF21" s="727">
        <f>((AE21/$B21))-1</f>
        <v>-1</v>
      </c>
      <c r="AG21" s="2">
        <f t="shared" ref="AG21:AG36" si="103">AA21+AC21+AE21</f>
        <v>0</v>
      </c>
      <c r="AH21" s="737">
        <f>((AG21/(3*$B21)))-1</f>
        <v>-1</v>
      </c>
    </row>
    <row r="22" spans="1:34" hidden="1" x14ac:dyDescent="0.25">
      <c r="A22" s="709" t="s">
        <v>160</v>
      </c>
      <c r="B22" s="397">
        <v>1</v>
      </c>
      <c r="C22" s="433">
        <v>1</v>
      </c>
      <c r="D22" s="727">
        <f>((C22/$B22))-1</f>
        <v>0</v>
      </c>
      <c r="E22" s="433">
        <v>1</v>
      </c>
      <c r="F22" s="727">
        <f>((E22/$B22))-1</f>
        <v>0</v>
      </c>
      <c r="G22" s="433">
        <v>0</v>
      </c>
      <c r="H22" s="727">
        <f>((G22/$B22))-1</f>
        <v>-1</v>
      </c>
      <c r="I22" s="399">
        <f t="shared" si="100"/>
        <v>2</v>
      </c>
      <c r="J22" s="737">
        <f>((I22/(3*$B22)))-1</f>
        <v>-0.33333333333333337</v>
      </c>
      <c r="K22" s="433">
        <v>0</v>
      </c>
      <c r="L22" s="727">
        <f>((K22/$B22))-1</f>
        <v>-1</v>
      </c>
      <c r="M22" s="433">
        <v>0</v>
      </c>
      <c r="N22" s="727">
        <f>((M22/$B22))-1</f>
        <v>-1</v>
      </c>
      <c r="O22" s="433">
        <v>0</v>
      </c>
      <c r="P22" s="727">
        <f>((O22/$B22))-1</f>
        <v>-1</v>
      </c>
      <c r="Q22" s="399">
        <f t="shared" si="101"/>
        <v>0</v>
      </c>
      <c r="R22" s="737">
        <f>((Q22/(3*$B22)))-1</f>
        <v>-1</v>
      </c>
      <c r="S22" s="433">
        <v>0</v>
      </c>
      <c r="T22" s="727">
        <f>((S22/$B22))-1</f>
        <v>-1</v>
      </c>
      <c r="U22" s="433">
        <v>0</v>
      </c>
      <c r="V22" s="727">
        <f>((U22/$B22))-1</f>
        <v>-1</v>
      </c>
      <c r="W22" s="433">
        <v>0</v>
      </c>
      <c r="X22" s="727">
        <f>((W22/$B22))-1</f>
        <v>-1</v>
      </c>
      <c r="Y22" s="2">
        <f t="shared" si="102"/>
        <v>0</v>
      </c>
      <c r="Z22" s="737">
        <f>((Y22/(3*$B22)))-1</f>
        <v>-1</v>
      </c>
      <c r="AA22" s="433">
        <v>0</v>
      </c>
      <c r="AB22" s="727">
        <f>((AA22/$B22))-1</f>
        <v>-1</v>
      </c>
      <c r="AC22" s="433">
        <v>0</v>
      </c>
      <c r="AD22" s="727">
        <f>((AC22/$B22))-1</f>
        <v>-1</v>
      </c>
      <c r="AE22" s="433">
        <v>0</v>
      </c>
      <c r="AF22" s="727">
        <f>((AE22/$B22))-1</f>
        <v>-1</v>
      </c>
      <c r="AG22" s="2">
        <f t="shared" si="103"/>
        <v>0</v>
      </c>
      <c r="AH22" s="737">
        <f>((AG22/(3*$B22)))-1</f>
        <v>-1</v>
      </c>
    </row>
    <row r="23" spans="1:34" hidden="1" x14ac:dyDescent="0.25">
      <c r="A23" s="709" t="s">
        <v>174</v>
      </c>
      <c r="B23" s="453">
        <v>1</v>
      </c>
      <c r="C23" s="409">
        <v>1</v>
      </c>
      <c r="D23" s="727">
        <f t="shared" ref="D23:D36" si="104">((C23/$B23))-1</f>
        <v>0</v>
      </c>
      <c r="E23" s="409">
        <v>1</v>
      </c>
      <c r="F23" s="727">
        <f t="shared" ref="F23:F36" si="105">((E23/$B23))-1</f>
        <v>0</v>
      </c>
      <c r="G23" s="409">
        <v>0</v>
      </c>
      <c r="H23" s="727">
        <f t="shared" ref="H23:H36" si="106">((G23/$B23))-1</f>
        <v>-1</v>
      </c>
      <c r="I23" s="399">
        <f t="shared" si="100"/>
        <v>2</v>
      </c>
      <c r="J23" s="737">
        <f t="shared" ref="J23:J36" si="107">((I23/(3*$B23)))-1</f>
        <v>-0.33333333333333337</v>
      </c>
      <c r="K23" s="409">
        <v>0</v>
      </c>
      <c r="L23" s="727">
        <f t="shared" ref="L23:L36" si="108">((K23/$B23))-1</f>
        <v>-1</v>
      </c>
      <c r="M23" s="409">
        <v>0</v>
      </c>
      <c r="N23" s="727">
        <f t="shared" ref="N23:N36" si="109">((M23/$B23))-1</f>
        <v>-1</v>
      </c>
      <c r="O23" s="409">
        <v>0</v>
      </c>
      <c r="P23" s="727">
        <f t="shared" ref="P23:P36" si="110">((O23/$B23))-1</f>
        <v>-1</v>
      </c>
      <c r="Q23" s="399">
        <f t="shared" si="101"/>
        <v>0</v>
      </c>
      <c r="R23" s="737">
        <f t="shared" ref="R23:R36" si="111">((Q23/(3*$B23)))-1</f>
        <v>-1</v>
      </c>
      <c r="S23" s="409">
        <v>0</v>
      </c>
      <c r="T23" s="727">
        <f t="shared" ref="T23:T36" si="112">((S23/$B23))-1</f>
        <v>-1</v>
      </c>
      <c r="U23" s="409">
        <v>0</v>
      </c>
      <c r="V23" s="727">
        <f t="shared" ref="V23:V36" si="113">((U23/$B23))-1</f>
        <v>-1</v>
      </c>
      <c r="W23" s="409">
        <v>0</v>
      </c>
      <c r="X23" s="727">
        <f t="shared" ref="X23:X36" si="114">((W23/$B23))-1</f>
        <v>-1</v>
      </c>
      <c r="Y23" s="2">
        <f t="shared" si="102"/>
        <v>0</v>
      </c>
      <c r="Z23" s="737">
        <f t="shared" ref="Z23:Z36" si="115">((Y23/(3*$B23)))-1</f>
        <v>-1</v>
      </c>
      <c r="AA23" s="409">
        <v>0</v>
      </c>
      <c r="AB23" s="727">
        <f t="shared" ref="AB23:AB36" si="116">((AA23/$B23))-1</f>
        <v>-1</v>
      </c>
      <c r="AC23" s="409">
        <v>0</v>
      </c>
      <c r="AD23" s="727">
        <f t="shared" ref="AD23:AD36" si="117">((AC23/$B23))-1</f>
        <v>-1</v>
      </c>
      <c r="AE23" s="409">
        <v>0</v>
      </c>
      <c r="AF23" s="727">
        <f t="shared" ref="AF23:AF34" si="118">((AE23/$B23))-1</f>
        <v>-1</v>
      </c>
      <c r="AG23" s="2">
        <f t="shared" si="103"/>
        <v>0</v>
      </c>
      <c r="AH23" s="737">
        <f t="shared" ref="AH23:AH36" si="119">((AG23/(3*$B23)))-1</f>
        <v>-1</v>
      </c>
    </row>
    <row r="24" spans="1:34" hidden="1" x14ac:dyDescent="0.25">
      <c r="A24" s="710" t="s">
        <v>196</v>
      </c>
      <c r="B24" s="427">
        <v>2</v>
      </c>
      <c r="C24" s="428">
        <v>2</v>
      </c>
      <c r="D24" s="769">
        <f t="shared" si="104"/>
        <v>0</v>
      </c>
      <c r="E24" s="428">
        <v>2</v>
      </c>
      <c r="F24" s="769">
        <f t="shared" si="105"/>
        <v>0</v>
      </c>
      <c r="G24" s="428">
        <v>0</v>
      </c>
      <c r="H24" s="769">
        <f t="shared" si="106"/>
        <v>-1</v>
      </c>
      <c r="I24" s="534">
        <f t="shared" si="100"/>
        <v>4</v>
      </c>
      <c r="J24" s="767">
        <f t="shared" si="107"/>
        <v>-0.33333333333333337</v>
      </c>
      <c r="K24" s="428">
        <v>0</v>
      </c>
      <c r="L24" s="769">
        <f t="shared" si="108"/>
        <v>-1</v>
      </c>
      <c r="M24" s="428">
        <v>0</v>
      </c>
      <c r="N24" s="769">
        <f t="shared" si="109"/>
        <v>-1</v>
      </c>
      <c r="O24" s="428">
        <v>0</v>
      </c>
      <c r="P24" s="769">
        <f t="shared" si="110"/>
        <v>-1</v>
      </c>
      <c r="Q24" s="534">
        <f t="shared" si="101"/>
        <v>0</v>
      </c>
      <c r="R24" s="767">
        <f t="shared" si="111"/>
        <v>-1</v>
      </c>
      <c r="S24" s="428">
        <v>0</v>
      </c>
      <c r="T24" s="769">
        <f t="shared" si="112"/>
        <v>-1</v>
      </c>
      <c r="U24" s="428">
        <v>0</v>
      </c>
      <c r="V24" s="769">
        <f t="shared" si="113"/>
        <v>-1</v>
      </c>
      <c r="W24" s="428">
        <v>0</v>
      </c>
      <c r="X24" s="769">
        <f t="shared" si="114"/>
        <v>-1</v>
      </c>
      <c r="Y24" s="533">
        <f t="shared" si="102"/>
        <v>0</v>
      </c>
      <c r="Z24" s="767">
        <f t="shared" si="115"/>
        <v>-1</v>
      </c>
      <c r="AA24" s="428">
        <v>0</v>
      </c>
      <c r="AB24" s="769">
        <f t="shared" si="116"/>
        <v>-1</v>
      </c>
      <c r="AC24" s="428">
        <v>0</v>
      </c>
      <c r="AD24" s="769">
        <f t="shared" si="117"/>
        <v>-1</v>
      </c>
      <c r="AE24" s="428">
        <v>0</v>
      </c>
      <c r="AF24" s="769">
        <f t="shared" si="118"/>
        <v>-1</v>
      </c>
      <c r="AG24" s="533">
        <f t="shared" si="103"/>
        <v>0</v>
      </c>
      <c r="AH24" s="767">
        <f t="shared" si="119"/>
        <v>-1</v>
      </c>
    </row>
    <row r="25" spans="1:34" hidden="1" x14ac:dyDescent="0.25">
      <c r="A25" s="394" t="s">
        <v>197</v>
      </c>
      <c r="B25" s="389">
        <v>1</v>
      </c>
      <c r="C25" s="390">
        <v>1</v>
      </c>
      <c r="D25" s="724">
        <f t="shared" si="104"/>
        <v>0</v>
      </c>
      <c r="E25" s="390">
        <v>1</v>
      </c>
      <c r="F25" s="724">
        <f t="shared" si="105"/>
        <v>0</v>
      </c>
      <c r="G25" s="390">
        <v>0</v>
      </c>
      <c r="H25" s="724">
        <f t="shared" si="106"/>
        <v>-1</v>
      </c>
      <c r="I25" s="391">
        <f t="shared" si="100"/>
        <v>2</v>
      </c>
      <c r="J25" s="734">
        <f t="shared" si="107"/>
        <v>-0.33333333333333337</v>
      </c>
      <c r="K25" s="390">
        <v>0</v>
      </c>
      <c r="L25" s="724">
        <f t="shared" si="108"/>
        <v>-1</v>
      </c>
      <c r="M25" s="390">
        <v>0</v>
      </c>
      <c r="N25" s="724">
        <f t="shared" si="109"/>
        <v>-1</v>
      </c>
      <c r="O25" s="390">
        <v>0</v>
      </c>
      <c r="P25" s="724">
        <f t="shared" si="110"/>
        <v>-1</v>
      </c>
      <c r="Q25" s="391">
        <f t="shared" si="101"/>
        <v>0</v>
      </c>
      <c r="R25" s="734">
        <f t="shared" si="111"/>
        <v>-1</v>
      </c>
      <c r="S25" s="390">
        <v>0</v>
      </c>
      <c r="T25" s="724">
        <f t="shared" si="112"/>
        <v>-1</v>
      </c>
      <c r="U25" s="390">
        <v>0</v>
      </c>
      <c r="V25" s="724">
        <f t="shared" si="113"/>
        <v>-1</v>
      </c>
      <c r="W25" s="390">
        <v>0</v>
      </c>
      <c r="X25" s="724">
        <f t="shared" si="114"/>
        <v>-1</v>
      </c>
      <c r="Y25" s="195">
        <f t="shared" si="102"/>
        <v>0</v>
      </c>
      <c r="Z25" s="734">
        <f t="shared" si="115"/>
        <v>-1</v>
      </c>
      <c r="AA25" s="390">
        <v>0</v>
      </c>
      <c r="AB25" s="724">
        <f t="shared" si="116"/>
        <v>-1</v>
      </c>
      <c r="AC25" s="390">
        <v>0</v>
      </c>
      <c r="AD25" s="724">
        <f t="shared" si="117"/>
        <v>-1</v>
      </c>
      <c r="AE25" s="390">
        <v>0</v>
      </c>
      <c r="AF25" s="724">
        <f t="shared" si="118"/>
        <v>-1</v>
      </c>
      <c r="AG25" s="195">
        <f t="shared" si="103"/>
        <v>0</v>
      </c>
      <c r="AH25" s="734">
        <f t="shared" si="119"/>
        <v>-1</v>
      </c>
    </row>
    <row r="26" spans="1:34" ht="30" hidden="1" x14ac:dyDescent="0.25">
      <c r="A26" s="394" t="s">
        <v>195</v>
      </c>
      <c r="B26" s="389">
        <v>1</v>
      </c>
      <c r="C26" s="390">
        <v>1</v>
      </c>
      <c r="D26" s="724">
        <f t="shared" si="104"/>
        <v>0</v>
      </c>
      <c r="E26" s="390">
        <v>1</v>
      </c>
      <c r="F26" s="724">
        <f t="shared" si="105"/>
        <v>0</v>
      </c>
      <c r="G26" s="390">
        <v>0</v>
      </c>
      <c r="H26" s="724">
        <f t="shared" si="106"/>
        <v>-1</v>
      </c>
      <c r="I26" s="391">
        <f t="shared" si="100"/>
        <v>2</v>
      </c>
      <c r="J26" s="734">
        <f t="shared" si="107"/>
        <v>-0.33333333333333337</v>
      </c>
      <c r="K26" s="390">
        <v>0</v>
      </c>
      <c r="L26" s="724">
        <f t="shared" si="108"/>
        <v>-1</v>
      </c>
      <c r="M26" s="390">
        <v>0</v>
      </c>
      <c r="N26" s="724">
        <f t="shared" si="109"/>
        <v>-1</v>
      </c>
      <c r="O26" s="390">
        <v>0</v>
      </c>
      <c r="P26" s="724">
        <f t="shared" si="110"/>
        <v>-1</v>
      </c>
      <c r="Q26" s="391">
        <f t="shared" si="101"/>
        <v>0</v>
      </c>
      <c r="R26" s="734">
        <f t="shared" si="111"/>
        <v>-1</v>
      </c>
      <c r="S26" s="390">
        <v>0</v>
      </c>
      <c r="T26" s="724">
        <f t="shared" si="112"/>
        <v>-1</v>
      </c>
      <c r="U26" s="390">
        <v>0</v>
      </c>
      <c r="V26" s="724">
        <f t="shared" si="113"/>
        <v>-1</v>
      </c>
      <c r="W26" s="390">
        <v>0</v>
      </c>
      <c r="X26" s="724">
        <f t="shared" si="114"/>
        <v>-1</v>
      </c>
      <c r="Y26" s="195">
        <f t="shared" si="102"/>
        <v>0</v>
      </c>
      <c r="Z26" s="734">
        <f t="shared" si="115"/>
        <v>-1</v>
      </c>
      <c r="AA26" s="390">
        <v>0</v>
      </c>
      <c r="AB26" s="724">
        <f t="shared" si="116"/>
        <v>-1</v>
      </c>
      <c r="AC26" s="390">
        <v>0</v>
      </c>
      <c r="AD26" s="724">
        <f t="shared" si="117"/>
        <v>-1</v>
      </c>
      <c r="AE26" s="390">
        <v>0</v>
      </c>
      <c r="AF26" s="724">
        <f t="shared" si="118"/>
        <v>-1</v>
      </c>
      <c r="AG26" s="195">
        <f t="shared" si="103"/>
        <v>0</v>
      </c>
      <c r="AH26" s="734">
        <f t="shared" si="119"/>
        <v>-1</v>
      </c>
    </row>
    <row r="27" spans="1:34" hidden="1" x14ac:dyDescent="0.25">
      <c r="A27" s="394" t="s">
        <v>188</v>
      </c>
      <c r="B27" s="389">
        <v>3</v>
      </c>
      <c r="C27" s="390">
        <v>3</v>
      </c>
      <c r="D27" s="724">
        <f t="shared" si="104"/>
        <v>0</v>
      </c>
      <c r="E27" s="390">
        <v>3</v>
      </c>
      <c r="F27" s="724">
        <f t="shared" si="105"/>
        <v>0</v>
      </c>
      <c r="G27" s="390">
        <v>0</v>
      </c>
      <c r="H27" s="724">
        <f t="shared" si="106"/>
        <v>-1</v>
      </c>
      <c r="I27" s="391">
        <f t="shared" si="100"/>
        <v>6</v>
      </c>
      <c r="J27" s="734">
        <f t="shared" si="107"/>
        <v>-0.33333333333333337</v>
      </c>
      <c r="K27" s="390">
        <v>0</v>
      </c>
      <c r="L27" s="724">
        <f t="shared" si="108"/>
        <v>-1</v>
      </c>
      <c r="M27" s="390">
        <v>0</v>
      </c>
      <c r="N27" s="724">
        <f t="shared" si="109"/>
        <v>-1</v>
      </c>
      <c r="O27" s="390">
        <v>0</v>
      </c>
      <c r="P27" s="724">
        <f t="shared" si="110"/>
        <v>-1</v>
      </c>
      <c r="Q27" s="391">
        <f t="shared" si="101"/>
        <v>0</v>
      </c>
      <c r="R27" s="734">
        <f t="shared" si="111"/>
        <v>-1</v>
      </c>
      <c r="S27" s="390">
        <v>0</v>
      </c>
      <c r="T27" s="724">
        <f t="shared" si="112"/>
        <v>-1</v>
      </c>
      <c r="U27" s="390">
        <v>0</v>
      </c>
      <c r="V27" s="724">
        <f t="shared" si="113"/>
        <v>-1</v>
      </c>
      <c r="W27" s="390">
        <v>0</v>
      </c>
      <c r="X27" s="724">
        <f t="shared" si="114"/>
        <v>-1</v>
      </c>
      <c r="Y27" s="195">
        <f t="shared" si="102"/>
        <v>0</v>
      </c>
      <c r="Z27" s="734">
        <f t="shared" si="115"/>
        <v>-1</v>
      </c>
      <c r="AA27" s="390">
        <v>0</v>
      </c>
      <c r="AB27" s="724">
        <f t="shared" si="116"/>
        <v>-1</v>
      </c>
      <c r="AC27" s="390">
        <v>0</v>
      </c>
      <c r="AD27" s="724">
        <f t="shared" si="117"/>
        <v>-1</v>
      </c>
      <c r="AE27" s="390">
        <v>0</v>
      </c>
      <c r="AF27" s="724">
        <f t="shared" si="118"/>
        <v>-1</v>
      </c>
      <c r="AG27" s="195">
        <f t="shared" si="103"/>
        <v>0</v>
      </c>
      <c r="AH27" s="734">
        <f t="shared" si="119"/>
        <v>-1</v>
      </c>
    </row>
    <row r="28" spans="1:34" hidden="1" x14ac:dyDescent="0.25">
      <c r="A28" s="394" t="s">
        <v>162</v>
      </c>
      <c r="B28" s="389">
        <v>2</v>
      </c>
      <c r="C28" s="390">
        <v>2</v>
      </c>
      <c r="D28" s="724">
        <f t="shared" si="104"/>
        <v>0</v>
      </c>
      <c r="E28" s="390">
        <v>2</v>
      </c>
      <c r="F28" s="724">
        <f t="shared" si="105"/>
        <v>0</v>
      </c>
      <c r="G28" s="390">
        <v>0</v>
      </c>
      <c r="H28" s="724">
        <f t="shared" si="106"/>
        <v>-1</v>
      </c>
      <c r="I28" s="391">
        <f t="shared" si="100"/>
        <v>4</v>
      </c>
      <c r="J28" s="734">
        <f t="shared" si="107"/>
        <v>-0.33333333333333337</v>
      </c>
      <c r="K28" s="390">
        <v>0</v>
      </c>
      <c r="L28" s="724">
        <f t="shared" si="108"/>
        <v>-1</v>
      </c>
      <c r="M28" s="390">
        <v>0</v>
      </c>
      <c r="N28" s="724">
        <f t="shared" si="109"/>
        <v>-1</v>
      </c>
      <c r="O28" s="390">
        <v>0</v>
      </c>
      <c r="P28" s="724">
        <f t="shared" si="110"/>
        <v>-1</v>
      </c>
      <c r="Q28" s="391">
        <f t="shared" si="101"/>
        <v>0</v>
      </c>
      <c r="R28" s="734">
        <f t="shared" si="111"/>
        <v>-1</v>
      </c>
      <c r="S28" s="390">
        <v>0</v>
      </c>
      <c r="T28" s="724">
        <f t="shared" si="112"/>
        <v>-1</v>
      </c>
      <c r="U28" s="390">
        <v>0</v>
      </c>
      <c r="V28" s="724">
        <f t="shared" si="113"/>
        <v>-1</v>
      </c>
      <c r="W28" s="390">
        <v>0</v>
      </c>
      <c r="X28" s="724">
        <f t="shared" si="114"/>
        <v>-1</v>
      </c>
      <c r="Y28" s="195">
        <f t="shared" si="102"/>
        <v>0</v>
      </c>
      <c r="Z28" s="734">
        <f t="shared" si="115"/>
        <v>-1</v>
      </c>
      <c r="AA28" s="390">
        <v>0</v>
      </c>
      <c r="AB28" s="724">
        <f t="shared" si="116"/>
        <v>-1</v>
      </c>
      <c r="AC28" s="390">
        <v>0</v>
      </c>
      <c r="AD28" s="724">
        <f t="shared" si="117"/>
        <v>-1</v>
      </c>
      <c r="AE28" s="390">
        <v>0</v>
      </c>
      <c r="AF28" s="724">
        <f t="shared" si="118"/>
        <v>-1</v>
      </c>
      <c r="AG28" s="195">
        <f t="shared" si="103"/>
        <v>0</v>
      </c>
      <c r="AH28" s="734">
        <f t="shared" si="119"/>
        <v>-1</v>
      </c>
    </row>
    <row r="29" spans="1:34" hidden="1" x14ac:dyDescent="0.25">
      <c r="A29" s="394" t="s">
        <v>395</v>
      </c>
      <c r="B29" s="389">
        <v>1</v>
      </c>
      <c r="C29" s="390">
        <v>1</v>
      </c>
      <c r="D29" s="724">
        <f t="shared" si="104"/>
        <v>0</v>
      </c>
      <c r="E29" s="390">
        <v>1</v>
      </c>
      <c r="F29" s="724">
        <f t="shared" si="105"/>
        <v>0</v>
      </c>
      <c r="G29" s="390">
        <v>0</v>
      </c>
      <c r="H29" s="724">
        <f t="shared" si="106"/>
        <v>-1</v>
      </c>
      <c r="I29" s="391">
        <f t="shared" si="100"/>
        <v>2</v>
      </c>
      <c r="J29" s="734">
        <f t="shared" si="107"/>
        <v>-0.33333333333333337</v>
      </c>
      <c r="K29" s="390">
        <v>0</v>
      </c>
      <c r="L29" s="724">
        <f t="shared" si="108"/>
        <v>-1</v>
      </c>
      <c r="M29" s="390">
        <v>0</v>
      </c>
      <c r="N29" s="724">
        <f t="shared" si="109"/>
        <v>-1</v>
      </c>
      <c r="O29" s="390">
        <v>0</v>
      </c>
      <c r="P29" s="724">
        <f t="shared" si="110"/>
        <v>-1</v>
      </c>
      <c r="Q29" s="391">
        <f t="shared" si="101"/>
        <v>0</v>
      </c>
      <c r="R29" s="734">
        <f t="shared" si="111"/>
        <v>-1</v>
      </c>
      <c r="S29" s="390">
        <v>0</v>
      </c>
      <c r="T29" s="724">
        <f t="shared" si="112"/>
        <v>-1</v>
      </c>
      <c r="U29" s="390">
        <v>0</v>
      </c>
      <c r="V29" s="724">
        <f t="shared" si="113"/>
        <v>-1</v>
      </c>
      <c r="W29" s="390">
        <v>0</v>
      </c>
      <c r="X29" s="724">
        <f t="shared" si="114"/>
        <v>-1</v>
      </c>
      <c r="Y29" s="195">
        <f t="shared" si="102"/>
        <v>0</v>
      </c>
      <c r="Z29" s="734">
        <f t="shared" si="115"/>
        <v>-1</v>
      </c>
      <c r="AA29" s="390">
        <v>0</v>
      </c>
      <c r="AB29" s="724">
        <f t="shared" si="116"/>
        <v>-1</v>
      </c>
      <c r="AC29" s="390">
        <v>0</v>
      </c>
      <c r="AD29" s="724">
        <f t="shared" si="117"/>
        <v>-1</v>
      </c>
      <c r="AE29" s="390">
        <v>0</v>
      </c>
      <c r="AF29" s="724">
        <f t="shared" si="118"/>
        <v>-1</v>
      </c>
      <c r="AG29" s="195">
        <f t="shared" si="103"/>
        <v>0</v>
      </c>
      <c r="AH29" s="734">
        <f t="shared" si="119"/>
        <v>-1</v>
      </c>
    </row>
    <row r="30" spans="1:34" hidden="1" x14ac:dyDescent="0.25">
      <c r="A30" s="394" t="s">
        <v>163</v>
      </c>
      <c r="B30" s="389">
        <v>2</v>
      </c>
      <c r="C30" s="390">
        <v>2</v>
      </c>
      <c r="D30" s="724">
        <f t="shared" si="104"/>
        <v>0</v>
      </c>
      <c r="E30" s="390">
        <v>2</v>
      </c>
      <c r="F30" s="724">
        <f t="shared" si="105"/>
        <v>0</v>
      </c>
      <c r="G30" s="390">
        <v>0</v>
      </c>
      <c r="H30" s="724">
        <f t="shared" si="106"/>
        <v>-1</v>
      </c>
      <c r="I30" s="391">
        <f t="shared" si="100"/>
        <v>4</v>
      </c>
      <c r="J30" s="734">
        <f t="shared" si="107"/>
        <v>-0.33333333333333337</v>
      </c>
      <c r="K30" s="390">
        <v>0</v>
      </c>
      <c r="L30" s="724">
        <f t="shared" si="108"/>
        <v>-1</v>
      </c>
      <c r="M30" s="390">
        <v>0</v>
      </c>
      <c r="N30" s="724">
        <f t="shared" si="109"/>
        <v>-1</v>
      </c>
      <c r="O30" s="390">
        <v>0</v>
      </c>
      <c r="P30" s="724">
        <f t="shared" si="110"/>
        <v>-1</v>
      </c>
      <c r="Q30" s="391">
        <f t="shared" si="101"/>
        <v>0</v>
      </c>
      <c r="R30" s="734">
        <f t="shared" si="111"/>
        <v>-1</v>
      </c>
      <c r="S30" s="390">
        <v>0</v>
      </c>
      <c r="T30" s="724">
        <f t="shared" si="112"/>
        <v>-1</v>
      </c>
      <c r="U30" s="390">
        <v>0</v>
      </c>
      <c r="V30" s="724">
        <f t="shared" si="113"/>
        <v>-1</v>
      </c>
      <c r="W30" s="390">
        <v>0</v>
      </c>
      <c r="X30" s="724">
        <f t="shared" si="114"/>
        <v>-1</v>
      </c>
      <c r="Y30" s="195">
        <f t="shared" si="102"/>
        <v>0</v>
      </c>
      <c r="Z30" s="734">
        <f t="shared" si="115"/>
        <v>-1</v>
      </c>
      <c r="AA30" s="390">
        <v>0</v>
      </c>
      <c r="AB30" s="724">
        <f t="shared" si="116"/>
        <v>-1</v>
      </c>
      <c r="AC30" s="390">
        <v>0</v>
      </c>
      <c r="AD30" s="724">
        <f t="shared" si="117"/>
        <v>-1</v>
      </c>
      <c r="AE30" s="390">
        <v>0</v>
      </c>
      <c r="AF30" s="724">
        <f t="shared" si="118"/>
        <v>-1</v>
      </c>
      <c r="AG30" s="195">
        <f t="shared" si="103"/>
        <v>0</v>
      </c>
      <c r="AH30" s="734">
        <f t="shared" si="119"/>
        <v>-1</v>
      </c>
    </row>
    <row r="31" spans="1:34" hidden="1" x14ac:dyDescent="0.25">
      <c r="A31" s="394" t="s">
        <v>189</v>
      </c>
      <c r="B31" s="389">
        <v>1</v>
      </c>
      <c r="C31" s="390">
        <v>1</v>
      </c>
      <c r="D31" s="724">
        <f t="shared" si="104"/>
        <v>0</v>
      </c>
      <c r="E31" s="390">
        <v>1</v>
      </c>
      <c r="F31" s="724">
        <f t="shared" si="105"/>
        <v>0</v>
      </c>
      <c r="G31" s="390">
        <v>0</v>
      </c>
      <c r="H31" s="724">
        <f t="shared" si="106"/>
        <v>-1</v>
      </c>
      <c r="I31" s="391">
        <f t="shared" si="100"/>
        <v>2</v>
      </c>
      <c r="J31" s="734">
        <f t="shared" si="107"/>
        <v>-0.33333333333333337</v>
      </c>
      <c r="K31" s="390">
        <v>0</v>
      </c>
      <c r="L31" s="724">
        <f t="shared" si="108"/>
        <v>-1</v>
      </c>
      <c r="M31" s="390">
        <v>0</v>
      </c>
      <c r="N31" s="724">
        <f t="shared" si="109"/>
        <v>-1</v>
      </c>
      <c r="O31" s="390">
        <v>0</v>
      </c>
      <c r="P31" s="724">
        <f t="shared" si="110"/>
        <v>-1</v>
      </c>
      <c r="Q31" s="391">
        <f t="shared" si="101"/>
        <v>0</v>
      </c>
      <c r="R31" s="734">
        <f t="shared" si="111"/>
        <v>-1</v>
      </c>
      <c r="S31" s="390">
        <v>0</v>
      </c>
      <c r="T31" s="724">
        <f t="shared" si="112"/>
        <v>-1</v>
      </c>
      <c r="U31" s="390">
        <v>0</v>
      </c>
      <c r="V31" s="724">
        <f t="shared" si="113"/>
        <v>-1</v>
      </c>
      <c r="W31" s="390">
        <v>0</v>
      </c>
      <c r="X31" s="724">
        <f t="shared" si="114"/>
        <v>-1</v>
      </c>
      <c r="Y31" s="195">
        <f t="shared" si="102"/>
        <v>0</v>
      </c>
      <c r="Z31" s="734">
        <f t="shared" si="115"/>
        <v>-1</v>
      </c>
      <c r="AA31" s="390">
        <v>0</v>
      </c>
      <c r="AB31" s="724">
        <f t="shared" si="116"/>
        <v>-1</v>
      </c>
      <c r="AC31" s="390">
        <v>0</v>
      </c>
      <c r="AD31" s="724">
        <f t="shared" si="117"/>
        <v>-1</v>
      </c>
      <c r="AE31" s="390">
        <v>0</v>
      </c>
      <c r="AF31" s="724">
        <f t="shared" si="118"/>
        <v>-1</v>
      </c>
      <c r="AG31" s="195">
        <f t="shared" si="103"/>
        <v>0</v>
      </c>
      <c r="AH31" s="734">
        <f t="shared" si="119"/>
        <v>-1</v>
      </c>
    </row>
    <row r="32" spans="1:34" hidden="1" x14ac:dyDescent="0.25">
      <c r="A32" s="394" t="s">
        <v>172</v>
      </c>
      <c r="B32" s="405">
        <v>1</v>
      </c>
      <c r="C32" s="390">
        <v>1</v>
      </c>
      <c r="D32" s="724">
        <f t="shared" si="104"/>
        <v>0</v>
      </c>
      <c r="E32" s="390">
        <v>1</v>
      </c>
      <c r="F32" s="724">
        <f t="shared" si="105"/>
        <v>0</v>
      </c>
      <c r="G32" s="390">
        <v>0</v>
      </c>
      <c r="H32" s="724">
        <f t="shared" si="106"/>
        <v>-1</v>
      </c>
      <c r="I32" s="391">
        <f t="shared" si="100"/>
        <v>2</v>
      </c>
      <c r="J32" s="734">
        <f t="shared" si="107"/>
        <v>-0.33333333333333337</v>
      </c>
      <c r="K32" s="390">
        <v>0</v>
      </c>
      <c r="L32" s="724">
        <f t="shared" si="108"/>
        <v>-1</v>
      </c>
      <c r="M32" s="390">
        <v>0</v>
      </c>
      <c r="N32" s="724">
        <f t="shared" si="109"/>
        <v>-1</v>
      </c>
      <c r="O32" s="390">
        <v>0</v>
      </c>
      <c r="P32" s="724">
        <f t="shared" si="110"/>
        <v>-1</v>
      </c>
      <c r="Q32" s="391">
        <f t="shared" si="101"/>
        <v>0</v>
      </c>
      <c r="R32" s="734">
        <f t="shared" si="111"/>
        <v>-1</v>
      </c>
      <c r="S32" s="390">
        <v>0</v>
      </c>
      <c r="T32" s="724">
        <f t="shared" si="112"/>
        <v>-1</v>
      </c>
      <c r="U32" s="390">
        <v>0</v>
      </c>
      <c r="V32" s="724">
        <f t="shared" si="113"/>
        <v>-1</v>
      </c>
      <c r="W32" s="390">
        <v>0</v>
      </c>
      <c r="X32" s="724">
        <f t="shared" si="114"/>
        <v>-1</v>
      </c>
      <c r="Y32" s="195">
        <f t="shared" si="102"/>
        <v>0</v>
      </c>
      <c r="Z32" s="734">
        <f t="shared" si="115"/>
        <v>-1</v>
      </c>
      <c r="AA32" s="390">
        <v>0</v>
      </c>
      <c r="AB32" s="724">
        <f t="shared" si="116"/>
        <v>-1</v>
      </c>
      <c r="AC32" s="390">
        <v>0</v>
      </c>
      <c r="AD32" s="724">
        <f t="shared" si="117"/>
        <v>-1</v>
      </c>
      <c r="AE32" s="390">
        <v>0</v>
      </c>
      <c r="AF32" s="724">
        <f t="shared" si="118"/>
        <v>-1</v>
      </c>
      <c r="AG32" s="195">
        <f t="shared" si="103"/>
        <v>0</v>
      </c>
      <c r="AH32" s="734">
        <f t="shared" si="119"/>
        <v>-1</v>
      </c>
    </row>
    <row r="33" spans="1:34" hidden="1" x14ac:dyDescent="0.25">
      <c r="A33" s="394" t="s">
        <v>145</v>
      </c>
      <c r="B33" s="550">
        <v>3</v>
      </c>
      <c r="C33" s="551">
        <v>5</v>
      </c>
      <c r="D33" s="724">
        <f t="shared" si="104"/>
        <v>0.66666666666666674</v>
      </c>
      <c r="E33" s="551">
        <v>5</v>
      </c>
      <c r="F33" s="724">
        <f t="shared" si="105"/>
        <v>0.66666666666666674</v>
      </c>
      <c r="G33" s="551">
        <v>0</v>
      </c>
      <c r="H33" s="724">
        <f t="shared" si="106"/>
        <v>-1</v>
      </c>
      <c r="I33" s="391">
        <f t="shared" si="100"/>
        <v>10</v>
      </c>
      <c r="J33" s="734">
        <f t="shared" si="107"/>
        <v>0.11111111111111116</v>
      </c>
      <c r="K33" s="551">
        <v>0</v>
      </c>
      <c r="L33" s="724">
        <f t="shared" si="108"/>
        <v>-1</v>
      </c>
      <c r="M33" s="551">
        <v>0</v>
      </c>
      <c r="N33" s="724">
        <f t="shared" si="109"/>
        <v>-1</v>
      </c>
      <c r="O33" s="551">
        <v>0</v>
      </c>
      <c r="P33" s="724">
        <f t="shared" si="110"/>
        <v>-1</v>
      </c>
      <c r="Q33" s="391">
        <f t="shared" si="101"/>
        <v>0</v>
      </c>
      <c r="R33" s="734">
        <f t="shared" si="111"/>
        <v>-1</v>
      </c>
      <c r="S33" s="551">
        <v>0</v>
      </c>
      <c r="T33" s="724">
        <f t="shared" si="112"/>
        <v>-1</v>
      </c>
      <c r="U33" s="551">
        <v>0</v>
      </c>
      <c r="V33" s="724">
        <f t="shared" si="113"/>
        <v>-1</v>
      </c>
      <c r="W33" s="551">
        <v>0</v>
      </c>
      <c r="X33" s="724">
        <f t="shared" si="114"/>
        <v>-1</v>
      </c>
      <c r="Y33" s="195">
        <f t="shared" si="102"/>
        <v>0</v>
      </c>
      <c r="Z33" s="734">
        <f t="shared" si="115"/>
        <v>-1</v>
      </c>
      <c r="AA33" s="551">
        <v>0</v>
      </c>
      <c r="AB33" s="724">
        <f t="shared" si="116"/>
        <v>-1</v>
      </c>
      <c r="AC33" s="551">
        <v>0</v>
      </c>
      <c r="AD33" s="724">
        <f t="shared" si="117"/>
        <v>-1</v>
      </c>
      <c r="AE33" s="551">
        <v>0</v>
      </c>
      <c r="AF33" s="724">
        <f t="shared" si="118"/>
        <v>-1</v>
      </c>
      <c r="AG33" s="195">
        <f t="shared" si="103"/>
        <v>0</v>
      </c>
      <c r="AH33" s="734">
        <f t="shared" si="119"/>
        <v>-1</v>
      </c>
    </row>
    <row r="34" spans="1:34" hidden="1" x14ac:dyDescent="0.25">
      <c r="A34" s="394" t="s">
        <v>151</v>
      </c>
      <c r="B34" s="550">
        <v>1</v>
      </c>
      <c r="C34" s="551">
        <v>1</v>
      </c>
      <c r="D34" s="724">
        <f t="shared" si="104"/>
        <v>0</v>
      </c>
      <c r="E34" s="551">
        <v>1</v>
      </c>
      <c r="F34" s="724">
        <f t="shared" si="105"/>
        <v>0</v>
      </c>
      <c r="G34" s="551">
        <v>0</v>
      </c>
      <c r="H34" s="724">
        <f t="shared" si="106"/>
        <v>-1</v>
      </c>
      <c r="I34" s="391">
        <f t="shared" si="100"/>
        <v>2</v>
      </c>
      <c r="J34" s="734">
        <f t="shared" si="107"/>
        <v>-0.33333333333333337</v>
      </c>
      <c r="K34" s="551">
        <v>0</v>
      </c>
      <c r="L34" s="724">
        <f t="shared" si="108"/>
        <v>-1</v>
      </c>
      <c r="M34" s="551">
        <v>0</v>
      </c>
      <c r="N34" s="724">
        <f t="shared" si="109"/>
        <v>-1</v>
      </c>
      <c r="O34" s="551">
        <v>0</v>
      </c>
      <c r="P34" s="724">
        <f t="shared" si="110"/>
        <v>-1</v>
      </c>
      <c r="Q34" s="391">
        <f t="shared" si="101"/>
        <v>0</v>
      </c>
      <c r="R34" s="734">
        <f t="shared" si="111"/>
        <v>-1</v>
      </c>
      <c r="S34" s="551">
        <v>0</v>
      </c>
      <c r="T34" s="724">
        <f t="shared" si="112"/>
        <v>-1</v>
      </c>
      <c r="U34" s="551">
        <v>0</v>
      </c>
      <c r="V34" s="724">
        <f t="shared" si="113"/>
        <v>-1</v>
      </c>
      <c r="W34" s="551">
        <v>0</v>
      </c>
      <c r="X34" s="724">
        <f t="shared" si="114"/>
        <v>-1</v>
      </c>
      <c r="Y34" s="195">
        <f t="shared" si="102"/>
        <v>0</v>
      </c>
      <c r="Z34" s="734">
        <f t="shared" si="115"/>
        <v>-1</v>
      </c>
      <c r="AA34" s="551">
        <v>0</v>
      </c>
      <c r="AB34" s="724">
        <f t="shared" si="116"/>
        <v>-1</v>
      </c>
      <c r="AC34" s="551">
        <v>0</v>
      </c>
      <c r="AD34" s="724">
        <f t="shared" si="117"/>
        <v>-1</v>
      </c>
      <c r="AE34" s="551">
        <v>0</v>
      </c>
      <c r="AF34" s="724">
        <f t="shared" si="118"/>
        <v>-1</v>
      </c>
      <c r="AG34" s="195">
        <f t="shared" si="103"/>
        <v>0</v>
      </c>
      <c r="AH34" s="734">
        <f t="shared" si="119"/>
        <v>-1</v>
      </c>
    </row>
    <row r="35" spans="1:34" hidden="1" x14ac:dyDescent="0.25">
      <c r="A35" s="394" t="s">
        <v>377</v>
      </c>
      <c r="B35" s="550">
        <v>1</v>
      </c>
      <c r="C35" s="551">
        <v>2</v>
      </c>
      <c r="D35" s="724">
        <f t="shared" si="104"/>
        <v>1</v>
      </c>
      <c r="E35" s="551">
        <v>2</v>
      </c>
      <c r="F35" s="724">
        <f t="shared" si="105"/>
        <v>1</v>
      </c>
      <c r="G35" s="551">
        <v>0</v>
      </c>
      <c r="H35" s="724">
        <f t="shared" si="106"/>
        <v>-1</v>
      </c>
      <c r="I35" s="391">
        <f t="shared" si="100"/>
        <v>4</v>
      </c>
      <c r="J35" s="734">
        <f t="shared" si="107"/>
        <v>0.33333333333333326</v>
      </c>
      <c r="K35" s="551">
        <v>0</v>
      </c>
      <c r="L35" s="724">
        <f t="shared" si="108"/>
        <v>-1</v>
      </c>
      <c r="M35" s="551">
        <v>0</v>
      </c>
      <c r="N35" s="724">
        <f t="shared" si="109"/>
        <v>-1</v>
      </c>
      <c r="O35" s="551">
        <v>0</v>
      </c>
      <c r="P35" s="724">
        <f t="shared" si="110"/>
        <v>-1</v>
      </c>
      <c r="Q35" s="391">
        <f t="shared" si="101"/>
        <v>0</v>
      </c>
      <c r="R35" s="734">
        <f t="shared" si="111"/>
        <v>-1</v>
      </c>
      <c r="S35" s="551">
        <v>0</v>
      </c>
      <c r="T35" s="724">
        <f t="shared" si="112"/>
        <v>-1</v>
      </c>
      <c r="U35" s="551">
        <v>0</v>
      </c>
      <c r="V35" s="724">
        <f t="shared" si="113"/>
        <v>-1</v>
      </c>
      <c r="W35" s="551">
        <v>0</v>
      </c>
      <c r="X35" s="724">
        <f t="shared" si="114"/>
        <v>-1</v>
      </c>
      <c r="Y35" s="195">
        <f t="shared" si="102"/>
        <v>0</v>
      </c>
      <c r="Z35" s="734">
        <f t="shared" si="115"/>
        <v>-1</v>
      </c>
      <c r="AA35" s="551">
        <v>0</v>
      </c>
      <c r="AB35" s="724">
        <f t="shared" si="116"/>
        <v>-1</v>
      </c>
      <c r="AC35" s="551">
        <v>0</v>
      </c>
      <c r="AD35" s="724">
        <f t="shared" si="117"/>
        <v>-1</v>
      </c>
      <c r="AE35" s="551">
        <v>0</v>
      </c>
      <c r="AF35" s="724"/>
      <c r="AG35" s="195">
        <f t="shared" si="103"/>
        <v>0</v>
      </c>
      <c r="AH35" s="734">
        <f t="shared" si="119"/>
        <v>-1</v>
      </c>
    </row>
    <row r="36" spans="1:34" hidden="1" x14ac:dyDescent="0.25">
      <c r="A36" s="394" t="s">
        <v>373</v>
      </c>
      <c r="B36" s="550">
        <v>3</v>
      </c>
      <c r="C36" s="551">
        <v>2</v>
      </c>
      <c r="D36" s="724">
        <f t="shared" si="104"/>
        <v>-0.33333333333333337</v>
      </c>
      <c r="E36" s="551">
        <v>2</v>
      </c>
      <c r="F36" s="724">
        <f t="shared" si="105"/>
        <v>-0.33333333333333337</v>
      </c>
      <c r="G36" s="551">
        <v>0</v>
      </c>
      <c r="H36" s="724">
        <f t="shared" si="106"/>
        <v>-1</v>
      </c>
      <c r="I36" s="391">
        <f t="shared" si="100"/>
        <v>4</v>
      </c>
      <c r="J36" s="734">
        <f t="shared" si="107"/>
        <v>-0.55555555555555558</v>
      </c>
      <c r="K36" s="551">
        <v>0</v>
      </c>
      <c r="L36" s="724">
        <f t="shared" si="108"/>
        <v>-1</v>
      </c>
      <c r="M36" s="551">
        <v>0</v>
      </c>
      <c r="N36" s="724">
        <f t="shared" si="109"/>
        <v>-1</v>
      </c>
      <c r="O36" s="551">
        <v>0</v>
      </c>
      <c r="P36" s="724">
        <f t="shared" si="110"/>
        <v>-1</v>
      </c>
      <c r="Q36" s="391">
        <f t="shared" si="101"/>
        <v>0</v>
      </c>
      <c r="R36" s="734">
        <f t="shared" si="111"/>
        <v>-1</v>
      </c>
      <c r="S36" s="551">
        <v>0</v>
      </c>
      <c r="T36" s="724">
        <f t="shared" si="112"/>
        <v>-1</v>
      </c>
      <c r="U36" s="551">
        <v>0</v>
      </c>
      <c r="V36" s="724">
        <f t="shared" si="113"/>
        <v>-1</v>
      </c>
      <c r="W36" s="551">
        <v>0</v>
      </c>
      <c r="X36" s="724">
        <f t="shared" si="114"/>
        <v>-1</v>
      </c>
      <c r="Y36" s="195">
        <f t="shared" si="102"/>
        <v>0</v>
      </c>
      <c r="Z36" s="734">
        <f t="shared" si="115"/>
        <v>-1</v>
      </c>
      <c r="AA36" s="551">
        <v>0</v>
      </c>
      <c r="AB36" s="724">
        <f t="shared" si="116"/>
        <v>-1</v>
      </c>
      <c r="AC36" s="551">
        <v>0</v>
      </c>
      <c r="AD36" s="724">
        <f t="shared" si="117"/>
        <v>-1</v>
      </c>
      <c r="AE36" s="551">
        <v>0</v>
      </c>
      <c r="AF36" s="724"/>
      <c r="AG36" s="195">
        <f t="shared" si="103"/>
        <v>0</v>
      </c>
      <c r="AH36" s="734">
        <f t="shared" si="119"/>
        <v>-1</v>
      </c>
    </row>
    <row r="37" spans="1:34" ht="16.5" hidden="1" thickBot="1" x14ac:dyDescent="0.3">
      <c r="A37" s="637" t="s">
        <v>2</v>
      </c>
      <c r="B37" s="454">
        <f>SUM(B21:B34)</f>
        <v>26</v>
      </c>
      <c r="C37" s="455">
        <f>SUM(C24:C34)</f>
        <v>20</v>
      </c>
      <c r="D37" s="729">
        <f>((C37/$B37))-1</f>
        <v>-0.23076923076923073</v>
      </c>
      <c r="E37" s="455">
        <f>SUM(E24:E34)</f>
        <v>20</v>
      </c>
      <c r="F37" s="729">
        <f>((E37/$B37))-1</f>
        <v>-0.23076923076923073</v>
      </c>
      <c r="G37" s="455">
        <f>SUM(G24:G34)</f>
        <v>0</v>
      </c>
      <c r="H37" s="732">
        <f>((G37/$B37))-1</f>
        <v>-1</v>
      </c>
      <c r="I37" s="456">
        <f>C37+E37+G37</f>
        <v>40</v>
      </c>
      <c r="J37" s="739">
        <f>((I37/(3*$B37)))-1</f>
        <v>-0.48717948717948723</v>
      </c>
      <c r="K37" s="455">
        <f>SUM(K24:K34)</f>
        <v>0</v>
      </c>
      <c r="L37" s="729">
        <f>((K37/$B37))-1</f>
        <v>-1</v>
      </c>
      <c r="M37" s="455">
        <f>SUM(M24:M34)</f>
        <v>0</v>
      </c>
      <c r="N37" s="729">
        <f>((M37/$B37))-1</f>
        <v>-1</v>
      </c>
      <c r="O37" s="455">
        <f>SUM(O24:O34)</f>
        <v>0</v>
      </c>
      <c r="P37" s="732">
        <f>((O37/$B37))-1</f>
        <v>-1</v>
      </c>
      <c r="Q37" s="456">
        <f>K37+M37+O37</f>
        <v>0</v>
      </c>
      <c r="R37" s="741">
        <f>((Q37/(3*$B37)))-1</f>
        <v>-1</v>
      </c>
      <c r="S37" s="198">
        <f>SUM(S24:S34)</f>
        <v>0</v>
      </c>
      <c r="T37" s="729">
        <f>((S37/$B37))-1</f>
        <v>-1</v>
      </c>
      <c r="U37" s="198">
        <f>SUM(U24:U34)</f>
        <v>0</v>
      </c>
      <c r="V37" s="729">
        <f>((U37/$B37))-1</f>
        <v>-1</v>
      </c>
      <c r="W37" s="198">
        <f>SUM(W24:W34)</f>
        <v>0</v>
      </c>
      <c r="X37" s="732">
        <f>((W37/$B37))-1</f>
        <v>-1</v>
      </c>
      <c r="Y37" s="383">
        <f>S37+U37+W37</f>
        <v>0</v>
      </c>
      <c r="Z37" s="739">
        <f>((Y37/(3*$B37)))-1</f>
        <v>-1</v>
      </c>
      <c r="AA37" s="198">
        <f>SUM(AA24:AA34)</f>
        <v>0</v>
      </c>
      <c r="AB37" s="729">
        <f>((AA37/$B37))-1</f>
        <v>-1</v>
      </c>
      <c r="AC37" s="198">
        <f>SUM(AC24:AC34)</f>
        <v>0</v>
      </c>
      <c r="AD37" s="729">
        <f>((AC37/$B37))-1</f>
        <v>-1</v>
      </c>
      <c r="AE37" s="198">
        <f>SUM(AE24:AE34)</f>
        <v>0</v>
      </c>
      <c r="AF37" s="732">
        <f>((AE37/$B37))-1</f>
        <v>-1</v>
      </c>
      <c r="AG37" s="383">
        <f>AA37+AC37+AE37</f>
        <v>0</v>
      </c>
      <c r="AH37" s="741">
        <f>((AG37/(3*$B37)))-1</f>
        <v>-1</v>
      </c>
    </row>
  </sheetData>
  <mergeCells count="4">
    <mergeCell ref="A2:R2"/>
    <mergeCell ref="A3:R3"/>
    <mergeCell ref="A5:AH5"/>
    <mergeCell ref="A19:AH19"/>
  </mergeCells>
  <pageMargins left="0.23622047244094491" right="0.23622047244094491" top="0.35433070866141736" bottom="0.59055118110236227" header="0.31496062992125984" footer="0.31496062992125984"/>
  <pageSetup paperSize="9" scale="54" orientation="landscape" r:id="rId1"/>
  <headerFooter>
    <oddFooter>&amp;L&amp;12Fonte: Sistema WEBSAASS / SMS&amp;RPag.  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7030A0"/>
    <pageSetUpPr fitToPage="1"/>
  </sheetPr>
  <dimension ref="A2:AH39"/>
  <sheetViews>
    <sheetView showGridLines="0" zoomScale="90" zoomScaleNormal="90" workbookViewId="0">
      <pane xSplit="1" topLeftCell="B1" activePane="topRight" state="frozen"/>
      <selection activeCell="B1" sqref="B1"/>
      <selection pane="topRight" activeCell="B1" sqref="B1"/>
    </sheetView>
  </sheetViews>
  <sheetFormatPr defaultRowHeight="15.75" x14ac:dyDescent="0.25"/>
  <cols>
    <col min="1" max="1" width="43.28515625" style="647" customWidth="1"/>
    <col min="2" max="2" width="8.85546875" style="543"/>
    <col min="3" max="3" width="7.5703125" style="543" customWidth="1"/>
    <col min="4" max="4" width="9.28515625" style="807" bestFit="1" customWidth="1"/>
    <col min="5" max="5" width="7.5703125" style="543" customWidth="1"/>
    <col min="6" max="6" width="9.28515625" style="807" bestFit="1" customWidth="1"/>
    <col min="7" max="7" width="7.5703125" style="543" customWidth="1"/>
    <col min="8" max="8" width="9.28515625" style="807" bestFit="1" customWidth="1"/>
    <col min="9" max="9" width="9.140625" style="543" hidden="1" customWidth="1"/>
    <col min="10" max="10" width="9.28515625" style="807" hidden="1" customWidth="1"/>
    <col min="11" max="11" width="7.5703125" style="543" customWidth="1"/>
    <col min="12" max="12" width="9.28515625" style="807" bestFit="1" customWidth="1"/>
    <col min="13" max="13" width="7.5703125" style="543" customWidth="1"/>
    <col min="14" max="14" width="9.28515625" style="807" bestFit="1" customWidth="1"/>
    <col min="15" max="15" width="7.5703125" style="543" customWidth="1"/>
    <col min="16" max="16" width="9.28515625" style="807" bestFit="1" customWidth="1"/>
    <col min="17" max="17" width="9.85546875" style="543" hidden="1" customWidth="1"/>
    <col min="18" max="18" width="9.28515625" style="807" hidden="1" customWidth="1"/>
    <col min="19" max="19" width="9.140625" style="542"/>
    <col min="20" max="20" width="9.28515625" style="807" bestFit="1" customWidth="1"/>
    <col min="21" max="21" width="9.140625" style="542"/>
    <col min="22" max="22" width="9.28515625" style="807" bestFit="1" customWidth="1"/>
    <col min="23" max="23" width="9.140625" style="542"/>
    <col min="24" max="24" width="9.28515625" style="807" bestFit="1" customWidth="1"/>
    <col min="25" max="25" width="0" style="542" hidden="1" customWidth="1"/>
    <col min="26" max="26" width="9.28515625" style="807" hidden="1" customWidth="1"/>
    <col min="27" max="27" width="9.140625" style="542"/>
    <col min="28" max="28" width="9.28515625" style="807" bestFit="1" customWidth="1"/>
    <col min="29" max="29" width="9.140625" style="542"/>
    <col min="30" max="30" width="9.28515625" style="807" bestFit="1" customWidth="1"/>
    <col min="31" max="31" width="9.140625" style="542"/>
    <col min="32" max="32" width="9.28515625" style="807" bestFit="1" customWidth="1"/>
    <col min="33" max="33" width="0" style="542" hidden="1" customWidth="1"/>
    <col min="34" max="34" width="9.28515625" style="807" hidden="1" customWidth="1"/>
  </cols>
  <sheetData>
    <row r="2" spans="1:34" x14ac:dyDescent="0.25">
      <c r="A2" s="949" t="str">
        <f>'UBS E NASF Malta Cardoso'!A2</f>
        <v>REDE ASSISTENCIAL DA STS  BUTANTÃ  - ANO 2019</v>
      </c>
      <c r="B2" s="949"/>
      <c r="C2" s="949"/>
      <c r="D2" s="949"/>
      <c r="E2" s="949"/>
      <c r="F2" s="949"/>
      <c r="G2" s="949"/>
      <c r="H2" s="949"/>
      <c r="I2" s="949"/>
      <c r="J2" s="949"/>
      <c r="K2" s="949"/>
      <c r="L2" s="949"/>
      <c r="M2" s="949"/>
      <c r="N2" s="949"/>
      <c r="O2" s="949"/>
      <c r="P2" s="949"/>
      <c r="Q2" s="949"/>
      <c r="R2" s="949"/>
    </row>
    <row r="3" spans="1:34" x14ac:dyDescent="0.25">
      <c r="A3" s="949" t="str">
        <f>'UBS E NASF Malta Cardoso'!A3</f>
        <v>OSS/SPDM – Associação Paulista para o Desenvolvimento da Medicina</v>
      </c>
      <c r="B3" s="949"/>
      <c r="C3" s="949"/>
      <c r="D3" s="949"/>
      <c r="E3" s="949"/>
      <c r="F3" s="949"/>
      <c r="G3" s="949"/>
      <c r="H3" s="949"/>
      <c r="I3" s="949"/>
      <c r="J3" s="949"/>
      <c r="K3" s="949"/>
      <c r="L3" s="949"/>
      <c r="M3" s="949"/>
      <c r="N3" s="949"/>
      <c r="O3" s="949"/>
      <c r="P3" s="949"/>
      <c r="Q3" s="949"/>
      <c r="R3" s="949"/>
    </row>
    <row r="5" spans="1:34" x14ac:dyDescent="0.25">
      <c r="A5" s="953" t="s">
        <v>412</v>
      </c>
      <c r="B5" s="954"/>
      <c r="C5" s="954"/>
      <c r="D5" s="954"/>
      <c r="E5" s="954"/>
      <c r="F5" s="954"/>
      <c r="G5" s="954"/>
      <c r="H5" s="954"/>
      <c r="I5" s="954"/>
      <c r="J5" s="954"/>
      <c r="K5" s="954"/>
      <c r="L5" s="954"/>
      <c r="M5" s="954"/>
      <c r="N5" s="954"/>
      <c r="O5" s="954"/>
      <c r="P5" s="954"/>
      <c r="Q5" s="954"/>
      <c r="R5" s="954"/>
      <c r="S5" s="954"/>
      <c r="T5" s="954"/>
      <c r="U5" s="954"/>
      <c r="V5" s="954"/>
      <c r="W5" s="954"/>
      <c r="X5" s="954"/>
      <c r="Y5" s="954"/>
      <c r="Z5" s="954"/>
      <c r="AA5" s="954"/>
      <c r="AB5" s="954"/>
      <c r="AC5" s="954"/>
      <c r="AD5" s="954"/>
      <c r="AE5" s="954"/>
      <c r="AF5" s="954"/>
      <c r="AG5" s="954"/>
      <c r="AH5" s="954"/>
    </row>
    <row r="6" spans="1:34" s="650" customFormat="1" ht="26.25" thickBot="1" x14ac:dyDescent="0.25">
      <c r="A6" s="662" t="s">
        <v>8</v>
      </c>
      <c r="B6" s="651" t="s">
        <v>9</v>
      </c>
      <c r="C6" s="663" t="str">
        <f>'UBS Vila Dalva'!C6</f>
        <v>JAN</v>
      </c>
      <c r="D6" s="723" t="str">
        <f>'UBS Vila Dalva'!D6</f>
        <v>%</v>
      </c>
      <c r="E6" s="663" t="str">
        <f>'UBS Vila Dalva'!E6</f>
        <v>FEV</v>
      </c>
      <c r="F6" s="723" t="str">
        <f>'UBS Vila Dalva'!F6</f>
        <v>%</v>
      </c>
      <c r="G6" s="663" t="str">
        <f>'UBS Vila Dalva'!G6</f>
        <v>MAR</v>
      </c>
      <c r="H6" s="723" t="str">
        <f>'UBS Vila Dalva'!H6</f>
        <v>%</v>
      </c>
      <c r="I6" s="664" t="str">
        <f>'UBS Vila Dalva'!I6</f>
        <v>Trimestre</v>
      </c>
      <c r="J6" s="733" t="str">
        <f>'UBS Vila Dalva'!J6</f>
        <v>%</v>
      </c>
      <c r="K6" s="663" t="str">
        <f>'UBS Vila Dalva'!K6</f>
        <v>ABR</v>
      </c>
      <c r="L6" s="723" t="str">
        <f>'UBS Vila Dalva'!L6</f>
        <v>%</v>
      </c>
      <c r="M6" s="663" t="str">
        <f>'UBS Vila Dalva'!M6</f>
        <v>MAI</v>
      </c>
      <c r="N6" s="723" t="str">
        <f>'UBS Vila Dalva'!N6</f>
        <v>%</v>
      </c>
      <c r="O6" s="663" t="str">
        <f>'UBS Vila Dalva'!O6</f>
        <v>JUN</v>
      </c>
      <c r="P6" s="723" t="str">
        <f>'UBS Vila Dalva'!P6</f>
        <v>%</v>
      </c>
      <c r="Q6" s="664" t="str">
        <f>'UBS Vila Dalva'!Q6</f>
        <v>Trimestre</v>
      </c>
      <c r="R6" s="733" t="str">
        <f>'UBS Vila Dalva'!R6</f>
        <v>%</v>
      </c>
      <c r="S6" s="663" t="str">
        <f>'UBS Vila Dalva'!S6</f>
        <v>JUL</v>
      </c>
      <c r="T6" s="723" t="str">
        <f>'UBS Vila Dalva'!T6</f>
        <v>%</v>
      </c>
      <c r="U6" s="663" t="str">
        <f>'UBS Vila Dalva'!U6</f>
        <v>AGO</v>
      </c>
      <c r="V6" s="723" t="str">
        <f>'UBS Vila Dalva'!V6</f>
        <v>%</v>
      </c>
      <c r="W6" s="663" t="str">
        <f>'UBS Vila Dalva'!W6</f>
        <v>SET</v>
      </c>
      <c r="X6" s="723" t="str">
        <f>'UBS Vila Dalva'!X6</f>
        <v>%</v>
      </c>
      <c r="Y6" s="664" t="str">
        <f>'UBS Vila Dalva'!Y6</f>
        <v>Trimestre</v>
      </c>
      <c r="Z6" s="733" t="str">
        <f>'UBS Vila Dalva'!Z6</f>
        <v>%</v>
      </c>
      <c r="AA6" s="663" t="str">
        <f>'UBS Vila Dalva'!AA6</f>
        <v>OUT</v>
      </c>
      <c r="AB6" s="723" t="str">
        <f>'UBS Vila Dalva'!AB6</f>
        <v>%</v>
      </c>
      <c r="AC6" s="663" t="str">
        <f>'UBS Vila Dalva'!AC6</f>
        <v>NOV</v>
      </c>
      <c r="AD6" s="723" t="str">
        <f>'UBS Vila Dalva'!AD6</f>
        <v>%</v>
      </c>
      <c r="AE6" s="663" t="str">
        <f>'UBS Vila Dalva'!AE6</f>
        <v>DEZ</v>
      </c>
      <c r="AF6" s="723" t="str">
        <f>'UBS Vila Dalva'!AF6</f>
        <v>%</v>
      </c>
      <c r="AG6" s="664" t="str">
        <f>'UBS Vila Dalva'!AG6</f>
        <v>Trimestre</v>
      </c>
      <c r="AH6" s="733" t="str">
        <f>'UBS Vila Dalva'!AH6</f>
        <v>%</v>
      </c>
    </row>
    <row r="7" spans="1:34" ht="16.5" thickTop="1" x14ac:dyDescent="0.25">
      <c r="A7" s="672" t="s">
        <v>154</v>
      </c>
      <c r="B7" s="405">
        <v>3600</v>
      </c>
      <c r="C7" s="390">
        <v>2790</v>
      </c>
      <c r="D7" s="724">
        <f>((C7/$B7))</f>
        <v>0.77500000000000002</v>
      </c>
      <c r="E7" s="390">
        <v>2979</v>
      </c>
      <c r="F7" s="724">
        <f>((E7/$B7))</f>
        <v>0.82750000000000001</v>
      </c>
      <c r="G7" s="390">
        <v>3282</v>
      </c>
      <c r="H7" s="724">
        <f>((G7/$B7))</f>
        <v>0.91166666666666663</v>
      </c>
      <c r="I7" s="391">
        <f>C7+E7+G7</f>
        <v>9051</v>
      </c>
      <c r="J7" s="734">
        <f>((I7/(3*$B7)))</f>
        <v>0.83805555555555555</v>
      </c>
      <c r="K7" s="390">
        <v>3832</v>
      </c>
      <c r="L7" s="724">
        <f>((K7/$B7))</f>
        <v>1.0644444444444445</v>
      </c>
      <c r="M7" s="390">
        <v>3593</v>
      </c>
      <c r="N7" s="724">
        <f>((M7/$B7))</f>
        <v>0.99805555555555558</v>
      </c>
      <c r="O7" s="390">
        <v>2955</v>
      </c>
      <c r="P7" s="724">
        <f>((O7/$B7))</f>
        <v>0.8208333333333333</v>
      </c>
      <c r="Q7" s="391">
        <f>K7+M7+O7</f>
        <v>10380</v>
      </c>
      <c r="R7" s="734">
        <f>((Q7/(3*$B7)))</f>
        <v>0.96111111111111114</v>
      </c>
      <c r="S7" s="390">
        <v>0</v>
      </c>
      <c r="T7" s="724">
        <f>((S7/$B7))</f>
        <v>0</v>
      </c>
      <c r="U7" s="390">
        <v>0</v>
      </c>
      <c r="V7" s="724">
        <f>((U7/$B7))</f>
        <v>0</v>
      </c>
      <c r="W7" s="390">
        <v>0</v>
      </c>
      <c r="X7" s="724">
        <f>((W7/$B7))</f>
        <v>0</v>
      </c>
      <c r="Y7" s="195">
        <f>S7+U7+W7</f>
        <v>0</v>
      </c>
      <c r="Z7" s="734">
        <f>((Y7/(3*$B7)))</f>
        <v>0</v>
      </c>
      <c r="AA7" s="390">
        <v>0</v>
      </c>
      <c r="AB7" s="724">
        <f>((AA7/$B7))</f>
        <v>0</v>
      </c>
      <c r="AC7" s="390">
        <v>0</v>
      </c>
      <c r="AD7" s="724">
        <f>((AC7/$B7))</f>
        <v>0</v>
      </c>
      <c r="AE7" s="390">
        <v>0</v>
      </c>
      <c r="AF7" s="724">
        <f>((AE7/$B7))</f>
        <v>0</v>
      </c>
      <c r="AG7" s="195">
        <f>AA7+AC7+AE7</f>
        <v>0</v>
      </c>
      <c r="AH7" s="734">
        <f>((AG7/(3*$B7)))</f>
        <v>0</v>
      </c>
    </row>
    <row r="8" spans="1:34" x14ac:dyDescent="0.25">
      <c r="A8" s="672" t="s">
        <v>155</v>
      </c>
      <c r="B8" s="405">
        <v>1248</v>
      </c>
      <c r="C8" s="390">
        <v>1169</v>
      </c>
      <c r="D8" s="724">
        <f t="shared" ref="D8:F18" si="0">((C8/$B8))</f>
        <v>0.93669871794871795</v>
      </c>
      <c r="E8" s="390">
        <v>1417</v>
      </c>
      <c r="F8" s="724">
        <f t="shared" si="0"/>
        <v>1.1354166666666667</v>
      </c>
      <c r="G8" s="390">
        <v>1202</v>
      </c>
      <c r="H8" s="724">
        <f t="shared" ref="H8" si="1">((G8/$B8))</f>
        <v>0.96314102564102566</v>
      </c>
      <c r="I8" s="391">
        <f t="shared" ref="I8:I12" si="2">C8+E8+G8</f>
        <v>3788</v>
      </c>
      <c r="J8" s="734">
        <f t="shared" ref="J8:J18" si="3">((I8/(3*$B8)))</f>
        <v>1.0117521367521367</v>
      </c>
      <c r="K8" s="390">
        <v>1310</v>
      </c>
      <c r="L8" s="724">
        <f t="shared" ref="L8" si="4">((K8/$B8))</f>
        <v>1.0496794871794872</v>
      </c>
      <c r="M8" s="390">
        <v>780</v>
      </c>
      <c r="N8" s="724">
        <f t="shared" ref="N8" si="5">((M8/$B8))</f>
        <v>0.625</v>
      </c>
      <c r="O8" s="390">
        <v>856</v>
      </c>
      <c r="P8" s="724">
        <f t="shared" ref="P8" si="6">((O8/$B8))</f>
        <v>0.6858974358974359</v>
      </c>
      <c r="Q8" s="391">
        <f t="shared" ref="Q8:Q15" si="7">K8+M8+O8</f>
        <v>2946</v>
      </c>
      <c r="R8" s="734">
        <f t="shared" ref="R8:R18" si="8">((Q8/(3*$B8)))</f>
        <v>0.78685897435897434</v>
      </c>
      <c r="S8" s="390">
        <v>0</v>
      </c>
      <c r="T8" s="724">
        <f t="shared" ref="T8" si="9">((S8/$B8))</f>
        <v>0</v>
      </c>
      <c r="U8" s="390">
        <v>0</v>
      </c>
      <c r="V8" s="724">
        <f t="shared" ref="V8" si="10">((U8/$B8))</f>
        <v>0</v>
      </c>
      <c r="W8" s="390">
        <v>0</v>
      </c>
      <c r="X8" s="724">
        <f t="shared" ref="X8" si="11">((W8/$B8))</f>
        <v>0</v>
      </c>
      <c r="Y8" s="195">
        <f t="shared" ref="Y8:Y12" si="12">S8+U8+W8</f>
        <v>0</v>
      </c>
      <c r="Z8" s="734">
        <f t="shared" ref="Z8:Z18" si="13">((Y8/(3*$B8)))</f>
        <v>0</v>
      </c>
      <c r="AA8" s="390">
        <v>0</v>
      </c>
      <c r="AB8" s="724">
        <f t="shared" ref="AB8" si="14">((AA8/$B8))</f>
        <v>0</v>
      </c>
      <c r="AC8" s="390">
        <v>0</v>
      </c>
      <c r="AD8" s="724">
        <f t="shared" ref="AD8" si="15">((AC8/$B8))</f>
        <v>0</v>
      </c>
      <c r="AE8" s="390">
        <v>0</v>
      </c>
      <c r="AF8" s="724">
        <f t="shared" ref="AF8" si="16">((AE8/$B8))</f>
        <v>0</v>
      </c>
      <c r="AG8" s="195">
        <f t="shared" ref="AG8:AG17" si="17">AA8+AC8+AE8</f>
        <v>0</v>
      </c>
      <c r="AH8" s="734">
        <f t="shared" ref="AH8:AH18" si="18">((AG8/(3*$B8)))</f>
        <v>0</v>
      </c>
    </row>
    <row r="9" spans="1:34" x14ac:dyDescent="0.25">
      <c r="A9" s="672" t="s">
        <v>165</v>
      </c>
      <c r="B9" s="405">
        <v>468</v>
      </c>
      <c r="C9" s="390">
        <v>631</v>
      </c>
      <c r="D9" s="724">
        <f t="shared" si="0"/>
        <v>1.3482905982905984</v>
      </c>
      <c r="E9" s="390">
        <v>686</v>
      </c>
      <c r="F9" s="724">
        <f t="shared" si="0"/>
        <v>1.4658119658119657</v>
      </c>
      <c r="G9" s="390">
        <v>682</v>
      </c>
      <c r="H9" s="724">
        <f t="shared" ref="H9" si="19">((G9/$B9))</f>
        <v>1.4572649572649572</v>
      </c>
      <c r="I9" s="391">
        <f t="shared" si="2"/>
        <v>1999</v>
      </c>
      <c r="J9" s="734">
        <f t="shared" si="3"/>
        <v>1.4237891737891737</v>
      </c>
      <c r="K9" s="390">
        <v>566</v>
      </c>
      <c r="L9" s="724">
        <f t="shared" ref="L9" si="20">((K9/$B9))</f>
        <v>1.2094017094017093</v>
      </c>
      <c r="M9" s="390">
        <v>863</v>
      </c>
      <c r="N9" s="724">
        <f t="shared" ref="N9" si="21">((M9/$B9))</f>
        <v>1.8440170940170941</v>
      </c>
      <c r="O9" s="390">
        <v>504</v>
      </c>
      <c r="P9" s="724">
        <f t="shared" ref="P9" si="22">((O9/$B9))</f>
        <v>1.0769230769230769</v>
      </c>
      <c r="Q9" s="391">
        <f t="shared" si="7"/>
        <v>1933</v>
      </c>
      <c r="R9" s="734">
        <f t="shared" si="8"/>
        <v>1.3767806267806268</v>
      </c>
      <c r="S9" s="390">
        <v>0</v>
      </c>
      <c r="T9" s="724">
        <f t="shared" ref="T9" si="23">((S9/$B9))</f>
        <v>0</v>
      </c>
      <c r="U9" s="390">
        <v>0</v>
      </c>
      <c r="V9" s="724">
        <f t="shared" ref="V9" si="24">((U9/$B9))</f>
        <v>0</v>
      </c>
      <c r="W9" s="390">
        <v>0</v>
      </c>
      <c r="X9" s="724">
        <f t="shared" ref="X9" si="25">((W9/$B9))</f>
        <v>0</v>
      </c>
      <c r="Y9" s="195">
        <f t="shared" si="12"/>
        <v>0</v>
      </c>
      <c r="Z9" s="734">
        <f t="shared" si="13"/>
        <v>0</v>
      </c>
      <c r="AA9" s="390">
        <v>0</v>
      </c>
      <c r="AB9" s="724">
        <f t="shared" ref="AB9" si="26">((AA9/$B9))</f>
        <v>0</v>
      </c>
      <c r="AC9" s="390">
        <v>0</v>
      </c>
      <c r="AD9" s="724">
        <f t="shared" ref="AD9" si="27">((AC9/$B9))</f>
        <v>0</v>
      </c>
      <c r="AE9" s="390">
        <v>0</v>
      </c>
      <c r="AF9" s="724">
        <f t="shared" ref="AF9" si="28">((AE9/$B9))</f>
        <v>0</v>
      </c>
      <c r="AG9" s="195">
        <f t="shared" si="17"/>
        <v>0</v>
      </c>
      <c r="AH9" s="734">
        <f t="shared" si="18"/>
        <v>0</v>
      </c>
    </row>
    <row r="10" spans="1:34" x14ac:dyDescent="0.25">
      <c r="A10" s="706" t="s">
        <v>166</v>
      </c>
      <c r="B10" s="439">
        <v>512</v>
      </c>
      <c r="C10" s="440">
        <v>398</v>
      </c>
      <c r="D10" s="724">
        <f t="shared" si="0"/>
        <v>0.77734375</v>
      </c>
      <c r="E10" s="440">
        <v>362</v>
      </c>
      <c r="F10" s="724">
        <f t="shared" si="0"/>
        <v>0.70703125</v>
      </c>
      <c r="G10" s="440">
        <v>546</v>
      </c>
      <c r="H10" s="724">
        <f t="shared" ref="H10" si="29">((G10/$B10))</f>
        <v>1.06640625</v>
      </c>
      <c r="I10" s="430">
        <f t="shared" si="2"/>
        <v>1306</v>
      </c>
      <c r="J10" s="735">
        <f t="shared" si="3"/>
        <v>0.85026041666666663</v>
      </c>
      <c r="K10" s="440">
        <v>508</v>
      </c>
      <c r="L10" s="724">
        <f t="shared" ref="L10" si="30">((K10/$B10))</f>
        <v>0.9921875</v>
      </c>
      <c r="M10" s="440">
        <v>551</v>
      </c>
      <c r="N10" s="724">
        <f t="shared" ref="N10" si="31">((M10/$B10))</f>
        <v>1.076171875</v>
      </c>
      <c r="O10" s="440">
        <v>320</v>
      </c>
      <c r="P10" s="724">
        <f t="shared" ref="P10" si="32">((O10/$B10))</f>
        <v>0.625</v>
      </c>
      <c r="Q10" s="430">
        <f t="shared" si="7"/>
        <v>1379</v>
      </c>
      <c r="R10" s="735">
        <f t="shared" si="8"/>
        <v>0.89778645833333337</v>
      </c>
      <c r="S10" s="440">
        <v>0</v>
      </c>
      <c r="T10" s="724">
        <f t="shared" ref="T10" si="33">((S10/$B10))</f>
        <v>0</v>
      </c>
      <c r="U10" s="440">
        <v>0</v>
      </c>
      <c r="V10" s="724">
        <f t="shared" ref="V10" si="34">((U10/$B10))</f>
        <v>0</v>
      </c>
      <c r="W10" s="440">
        <v>0</v>
      </c>
      <c r="X10" s="724">
        <f t="shared" ref="X10" si="35">((W10/$B10))</f>
        <v>0</v>
      </c>
      <c r="Y10" s="206">
        <f t="shared" si="12"/>
        <v>0</v>
      </c>
      <c r="Z10" s="735">
        <f t="shared" si="13"/>
        <v>0</v>
      </c>
      <c r="AA10" s="440">
        <v>0</v>
      </c>
      <c r="AB10" s="724">
        <f t="shared" ref="AB10" si="36">((AA10/$B10))</f>
        <v>0</v>
      </c>
      <c r="AC10" s="440">
        <v>0</v>
      </c>
      <c r="AD10" s="724">
        <f t="shared" ref="AD10" si="37">((AC10/$B10))</f>
        <v>0</v>
      </c>
      <c r="AE10" s="440">
        <v>0</v>
      </c>
      <c r="AF10" s="724">
        <f t="shared" ref="AF10" si="38">((AE10/$B10))</f>
        <v>0</v>
      </c>
      <c r="AG10" s="206">
        <f t="shared" si="17"/>
        <v>0</v>
      </c>
      <c r="AH10" s="735">
        <f t="shared" si="18"/>
        <v>0</v>
      </c>
    </row>
    <row r="11" spans="1:34" x14ac:dyDescent="0.25">
      <c r="A11" s="674" t="s">
        <v>158</v>
      </c>
      <c r="B11" s="439">
        <v>256</v>
      </c>
      <c r="C11" s="440">
        <v>200</v>
      </c>
      <c r="D11" s="724">
        <f t="shared" si="0"/>
        <v>0.78125</v>
      </c>
      <c r="E11" s="440">
        <v>73</v>
      </c>
      <c r="F11" s="724">
        <f t="shared" si="0"/>
        <v>0.28515625</v>
      </c>
      <c r="G11" s="440">
        <v>171</v>
      </c>
      <c r="H11" s="724">
        <f t="shared" ref="H11" si="39">((G11/$B11))</f>
        <v>0.66796875</v>
      </c>
      <c r="I11" s="430">
        <f t="shared" si="2"/>
        <v>444</v>
      </c>
      <c r="J11" s="735">
        <f t="shared" si="3"/>
        <v>0.578125</v>
      </c>
      <c r="K11" s="440">
        <v>182</v>
      </c>
      <c r="L11" s="724">
        <f t="shared" ref="L11" si="40">((K11/$B11))</f>
        <v>0.7109375</v>
      </c>
      <c r="M11" s="440">
        <v>197</v>
      </c>
      <c r="N11" s="724">
        <f t="shared" ref="N11" si="41">((M11/$B11))</f>
        <v>0.76953125</v>
      </c>
      <c r="O11" s="440">
        <v>160</v>
      </c>
      <c r="P11" s="724">
        <f t="shared" ref="P11" si="42">((O11/$B11))</f>
        <v>0.625</v>
      </c>
      <c r="Q11" s="430">
        <f t="shared" si="7"/>
        <v>539</v>
      </c>
      <c r="R11" s="735">
        <f t="shared" si="8"/>
        <v>0.70182291666666663</v>
      </c>
      <c r="S11" s="440">
        <v>0</v>
      </c>
      <c r="T11" s="724">
        <f t="shared" ref="T11" si="43">((S11/$B11))</f>
        <v>0</v>
      </c>
      <c r="U11" s="440">
        <v>0</v>
      </c>
      <c r="V11" s="724">
        <f t="shared" ref="V11" si="44">((U11/$B11))</f>
        <v>0</v>
      </c>
      <c r="W11" s="440">
        <v>0</v>
      </c>
      <c r="X11" s="724">
        <f t="shared" ref="X11" si="45">((W11/$B11))</f>
        <v>0</v>
      </c>
      <c r="Y11" s="206">
        <f t="shared" si="12"/>
        <v>0</v>
      </c>
      <c r="Z11" s="735">
        <f t="shared" si="13"/>
        <v>0</v>
      </c>
      <c r="AA11" s="440">
        <v>0</v>
      </c>
      <c r="AB11" s="724">
        <f t="shared" ref="AB11" si="46">((AA11/$B11))</f>
        <v>0</v>
      </c>
      <c r="AC11" s="440">
        <v>0</v>
      </c>
      <c r="AD11" s="724">
        <f t="shared" ref="AD11" si="47">((AC11/$B11))</f>
        <v>0</v>
      </c>
      <c r="AE11" s="440">
        <v>0</v>
      </c>
      <c r="AF11" s="724">
        <f t="shared" ref="AF11" si="48">((AE11/$B11))</f>
        <v>0</v>
      </c>
      <c r="AG11" s="206">
        <f t="shared" si="17"/>
        <v>0</v>
      </c>
      <c r="AH11" s="735">
        <f t="shared" si="18"/>
        <v>0</v>
      </c>
    </row>
    <row r="12" spans="1:34" x14ac:dyDescent="0.25">
      <c r="A12" s="394" t="s">
        <v>157</v>
      </c>
      <c r="B12" s="405">
        <v>512</v>
      </c>
      <c r="C12" s="390">
        <v>298</v>
      </c>
      <c r="D12" s="724">
        <f t="shared" si="0"/>
        <v>0.58203125</v>
      </c>
      <c r="E12" s="390">
        <v>462</v>
      </c>
      <c r="F12" s="724">
        <f t="shared" si="0"/>
        <v>0.90234375</v>
      </c>
      <c r="G12" s="390">
        <v>374</v>
      </c>
      <c r="H12" s="724">
        <f t="shared" ref="H12" si="49">((G12/$B12))</f>
        <v>0.73046875</v>
      </c>
      <c r="I12" s="430">
        <f t="shared" si="2"/>
        <v>1134</v>
      </c>
      <c r="J12" s="735">
        <f t="shared" si="3"/>
        <v>0.73828125</v>
      </c>
      <c r="K12" s="390">
        <v>363</v>
      </c>
      <c r="L12" s="724">
        <f t="shared" ref="L12" si="50">((K12/$B12))</f>
        <v>0.708984375</v>
      </c>
      <c r="M12" s="390">
        <v>414</v>
      </c>
      <c r="N12" s="724">
        <f t="shared" ref="N12" si="51">((M12/$B12))</f>
        <v>0.80859375</v>
      </c>
      <c r="O12" s="390">
        <v>300</v>
      </c>
      <c r="P12" s="724">
        <f t="shared" ref="P12" si="52">((O12/$B12))</f>
        <v>0.5859375</v>
      </c>
      <c r="Q12" s="430">
        <f t="shared" si="7"/>
        <v>1077</v>
      </c>
      <c r="R12" s="735">
        <f t="shared" si="8"/>
        <v>0.701171875</v>
      </c>
      <c r="S12" s="390">
        <v>0</v>
      </c>
      <c r="T12" s="724">
        <f t="shared" ref="T12" si="53">((S12/$B12))</f>
        <v>0</v>
      </c>
      <c r="U12" s="390">
        <v>0</v>
      </c>
      <c r="V12" s="724">
        <f t="shared" ref="V12" si="54">((U12/$B12))</f>
        <v>0</v>
      </c>
      <c r="W12" s="390">
        <v>0</v>
      </c>
      <c r="X12" s="724">
        <f t="shared" ref="X12" si="55">((W12/$B12))</f>
        <v>0</v>
      </c>
      <c r="Y12" s="206">
        <f t="shared" si="12"/>
        <v>0</v>
      </c>
      <c r="Z12" s="735">
        <f t="shared" si="13"/>
        <v>0</v>
      </c>
      <c r="AA12" s="390">
        <v>0</v>
      </c>
      <c r="AB12" s="724">
        <f t="shared" ref="AB12" si="56">((AA12/$B12))</f>
        <v>0</v>
      </c>
      <c r="AC12" s="390">
        <v>0</v>
      </c>
      <c r="AD12" s="724">
        <f t="shared" ref="AD12" si="57">((AC12/$B12))</f>
        <v>0</v>
      </c>
      <c r="AE12" s="390">
        <v>0</v>
      </c>
      <c r="AF12" s="724">
        <f t="shared" ref="AF12" si="58">((AE12/$B12))</f>
        <v>0</v>
      </c>
      <c r="AG12" s="206">
        <f t="shared" si="17"/>
        <v>0</v>
      </c>
      <c r="AH12" s="735">
        <f t="shared" si="18"/>
        <v>0</v>
      </c>
    </row>
    <row r="13" spans="1:34" x14ac:dyDescent="0.25">
      <c r="A13" s="394" t="s">
        <v>186</v>
      </c>
      <c r="B13" s="405">
        <v>132</v>
      </c>
      <c r="C13" s="390">
        <v>42</v>
      </c>
      <c r="D13" s="724">
        <f t="shared" si="0"/>
        <v>0.31818181818181818</v>
      </c>
      <c r="E13" s="390">
        <v>76</v>
      </c>
      <c r="F13" s="724">
        <f t="shared" si="0"/>
        <v>0.5757575757575758</v>
      </c>
      <c r="G13" s="390">
        <v>146</v>
      </c>
      <c r="H13" s="724">
        <f t="shared" ref="H13" si="59">((G13/$B13))</f>
        <v>1.106060606060606</v>
      </c>
      <c r="I13" s="430">
        <f>C13+E13+G13</f>
        <v>264</v>
      </c>
      <c r="J13" s="735">
        <f t="shared" si="3"/>
        <v>0.66666666666666663</v>
      </c>
      <c r="K13" s="390">
        <v>113</v>
      </c>
      <c r="L13" s="724">
        <f t="shared" ref="L13" si="60">((K13/$B13))</f>
        <v>0.85606060606060608</v>
      </c>
      <c r="M13" s="390">
        <v>214</v>
      </c>
      <c r="N13" s="724">
        <f t="shared" ref="N13" si="61">((M13/$B13))</f>
        <v>1.6212121212121211</v>
      </c>
      <c r="O13" s="390">
        <v>126</v>
      </c>
      <c r="P13" s="724">
        <f t="shared" ref="P13" si="62">((O13/$B13))</f>
        <v>0.95454545454545459</v>
      </c>
      <c r="Q13" s="430">
        <f t="shared" si="7"/>
        <v>453</v>
      </c>
      <c r="R13" s="735">
        <f t="shared" si="8"/>
        <v>1.143939393939394</v>
      </c>
      <c r="S13" s="390">
        <v>0</v>
      </c>
      <c r="T13" s="724">
        <f t="shared" ref="T13" si="63">((S13/$B13))</f>
        <v>0</v>
      </c>
      <c r="U13" s="390">
        <v>0</v>
      </c>
      <c r="V13" s="724">
        <f t="shared" ref="V13" si="64">((U13/$B13))</f>
        <v>0</v>
      </c>
      <c r="W13" s="390">
        <v>0</v>
      </c>
      <c r="X13" s="724">
        <f t="shared" ref="X13" si="65">((W13/$B13))</f>
        <v>0</v>
      </c>
      <c r="Y13" s="206">
        <f>S13+U13+W13</f>
        <v>0</v>
      </c>
      <c r="Z13" s="735">
        <f t="shared" si="13"/>
        <v>0</v>
      </c>
      <c r="AA13" s="390">
        <v>0</v>
      </c>
      <c r="AB13" s="724">
        <f t="shared" ref="AB13" si="66">((AA13/$B13))</f>
        <v>0</v>
      </c>
      <c r="AC13" s="390">
        <v>0</v>
      </c>
      <c r="AD13" s="724">
        <f t="shared" ref="AD13" si="67">((AC13/$B13))</f>
        <v>0</v>
      </c>
      <c r="AE13" s="390">
        <v>0</v>
      </c>
      <c r="AF13" s="724">
        <f t="shared" ref="AF13" si="68">((AE13/$B13))</f>
        <v>0</v>
      </c>
      <c r="AG13" s="206">
        <f t="shared" si="17"/>
        <v>0</v>
      </c>
      <c r="AH13" s="735">
        <f t="shared" si="18"/>
        <v>0</v>
      </c>
    </row>
    <row r="14" spans="1:34" ht="30" x14ac:dyDescent="0.25">
      <c r="A14" s="394" t="s">
        <v>426</v>
      </c>
      <c r="B14" s="405">
        <v>216</v>
      </c>
      <c r="C14" s="390">
        <v>0</v>
      </c>
      <c r="D14" s="724">
        <f t="shared" si="0"/>
        <v>0</v>
      </c>
      <c r="E14" s="390">
        <v>248</v>
      </c>
      <c r="F14" s="724">
        <f t="shared" si="0"/>
        <v>1.1481481481481481</v>
      </c>
      <c r="G14" s="390">
        <v>247</v>
      </c>
      <c r="H14" s="724">
        <f t="shared" ref="H14" si="69">((G14/$B14))</f>
        <v>1.1435185185185186</v>
      </c>
      <c r="I14" s="430">
        <f>C14+E14+G14</f>
        <v>495</v>
      </c>
      <c r="J14" s="735">
        <f t="shared" si="3"/>
        <v>0.76388888888888884</v>
      </c>
      <c r="K14" s="390">
        <v>249</v>
      </c>
      <c r="L14" s="724">
        <f t="shared" ref="L14" si="70">((K14/$B14))</f>
        <v>1.1527777777777777</v>
      </c>
      <c r="M14" s="390">
        <v>239</v>
      </c>
      <c r="N14" s="724">
        <f t="shared" ref="N14" si="71">((M14/$B14))</f>
        <v>1.1064814814814814</v>
      </c>
      <c r="O14" s="390">
        <v>220</v>
      </c>
      <c r="P14" s="724">
        <f t="shared" ref="P14" si="72">((O14/$B14))</f>
        <v>1.0185185185185186</v>
      </c>
      <c r="Q14" s="430">
        <f t="shared" si="7"/>
        <v>708</v>
      </c>
      <c r="R14" s="735">
        <f t="shared" si="8"/>
        <v>1.0925925925925926</v>
      </c>
      <c r="S14" s="390">
        <v>0</v>
      </c>
      <c r="T14" s="724">
        <f t="shared" ref="T14" si="73">((S14/$B14))</f>
        <v>0</v>
      </c>
      <c r="U14" s="390">
        <v>0</v>
      </c>
      <c r="V14" s="724">
        <f t="shared" ref="V14" si="74">((U14/$B14))</f>
        <v>0</v>
      </c>
      <c r="W14" s="390">
        <v>0</v>
      </c>
      <c r="X14" s="724">
        <f t="shared" ref="X14" si="75">((W14/$B14))</f>
        <v>0</v>
      </c>
      <c r="Y14" s="206">
        <f>S14+U14+W14</f>
        <v>0</v>
      </c>
      <c r="Z14" s="735">
        <f t="shared" si="13"/>
        <v>0</v>
      </c>
      <c r="AA14" s="390">
        <v>0</v>
      </c>
      <c r="AB14" s="724">
        <f t="shared" ref="AB14" si="76">((AA14/$B14))</f>
        <v>0</v>
      </c>
      <c r="AC14" s="390">
        <v>0</v>
      </c>
      <c r="AD14" s="724">
        <f t="shared" ref="AD14" si="77">((AC14/$B14))</f>
        <v>0</v>
      </c>
      <c r="AE14" s="390">
        <v>0</v>
      </c>
      <c r="AF14" s="724">
        <f t="shared" ref="AF14" si="78">((AE14/$B14))</f>
        <v>0</v>
      </c>
      <c r="AG14" s="206">
        <f t="shared" si="17"/>
        <v>0</v>
      </c>
      <c r="AH14" s="735">
        <f t="shared" si="18"/>
        <v>0</v>
      </c>
    </row>
    <row r="15" spans="1:34" ht="30" x14ac:dyDescent="0.25">
      <c r="A15" s="645" t="s">
        <v>246</v>
      </c>
      <c r="B15" s="439">
        <v>756</v>
      </c>
      <c r="C15" s="440">
        <v>0</v>
      </c>
      <c r="D15" s="725">
        <f t="shared" si="0"/>
        <v>0</v>
      </c>
      <c r="E15" s="440">
        <v>1238</v>
      </c>
      <c r="F15" s="725">
        <f t="shared" si="0"/>
        <v>1.6375661375661377</v>
      </c>
      <c r="G15" s="440">
        <v>883</v>
      </c>
      <c r="H15" s="725">
        <f t="shared" ref="H15" si="79">((G15/$B15))</f>
        <v>1.1679894179894179</v>
      </c>
      <c r="I15" s="430">
        <f>C15+E15+G15</f>
        <v>2121</v>
      </c>
      <c r="J15" s="735">
        <f t="shared" si="3"/>
        <v>0.93518518518518523</v>
      </c>
      <c r="K15" s="440">
        <v>1162</v>
      </c>
      <c r="L15" s="725">
        <f t="shared" ref="L15" si="80">((K15/$B15))</f>
        <v>1.537037037037037</v>
      </c>
      <c r="M15" s="440">
        <v>917</v>
      </c>
      <c r="N15" s="725">
        <f t="shared" ref="N15" si="81">((M15/$B15))</f>
        <v>1.212962962962963</v>
      </c>
      <c r="O15" s="440">
        <v>939</v>
      </c>
      <c r="P15" s="725">
        <f t="shared" ref="P15" si="82">((O15/$B15))</f>
        <v>1.2420634920634921</v>
      </c>
      <c r="Q15" s="430">
        <f t="shared" si="7"/>
        <v>3018</v>
      </c>
      <c r="R15" s="735">
        <f t="shared" si="8"/>
        <v>1.3306878306878307</v>
      </c>
      <c r="S15" s="440">
        <v>0</v>
      </c>
      <c r="T15" s="725">
        <f t="shared" ref="T15" si="83">((S15/$B15))</f>
        <v>0</v>
      </c>
      <c r="U15" s="440">
        <v>0</v>
      </c>
      <c r="V15" s="725">
        <f t="shared" ref="V15" si="84">((U15/$B15))</f>
        <v>0</v>
      </c>
      <c r="W15" s="440">
        <v>0</v>
      </c>
      <c r="X15" s="725">
        <f t="shared" ref="X15" si="85">((W15/$B15))</f>
        <v>0</v>
      </c>
      <c r="Y15" s="206">
        <f>S15+U15+W15</f>
        <v>0</v>
      </c>
      <c r="Z15" s="735">
        <f t="shared" si="13"/>
        <v>0</v>
      </c>
      <c r="AA15" s="440">
        <v>0</v>
      </c>
      <c r="AB15" s="725">
        <f t="shared" ref="AB15" si="86">((AA15/$B15))</f>
        <v>0</v>
      </c>
      <c r="AC15" s="440">
        <v>0</v>
      </c>
      <c r="AD15" s="725">
        <f t="shared" ref="AD15" si="87">((AC15/$B15))</f>
        <v>0</v>
      </c>
      <c r="AE15" s="440">
        <v>0</v>
      </c>
      <c r="AF15" s="725">
        <f t="shared" ref="AF15" si="88">((AE15/$B15))</f>
        <v>0</v>
      </c>
      <c r="AG15" s="206">
        <f t="shared" si="17"/>
        <v>0</v>
      </c>
      <c r="AH15" s="735">
        <f t="shared" si="18"/>
        <v>0</v>
      </c>
    </row>
    <row r="16" spans="1:34" ht="30" x14ac:dyDescent="0.25">
      <c r="A16" s="394" t="s">
        <v>387</v>
      </c>
      <c r="B16" s="405">
        <v>192</v>
      </c>
      <c r="C16" s="390">
        <v>291</v>
      </c>
      <c r="D16" s="724">
        <f t="shared" si="0"/>
        <v>1.515625</v>
      </c>
      <c r="E16" s="390">
        <v>195</v>
      </c>
      <c r="F16" s="724">
        <f t="shared" si="0"/>
        <v>1.015625</v>
      </c>
      <c r="G16" s="390">
        <v>196</v>
      </c>
      <c r="H16" s="724">
        <f t="shared" ref="H16" si="89">((G16/$B16))</f>
        <v>1.0208333333333333</v>
      </c>
      <c r="I16" s="430">
        <f t="shared" ref="I16:I17" si="90">C16+E16+G16</f>
        <v>682</v>
      </c>
      <c r="J16" s="735">
        <f t="shared" si="3"/>
        <v>1.1840277777777777</v>
      </c>
      <c r="K16" s="390">
        <v>79</v>
      </c>
      <c r="L16" s="724">
        <f t="shared" ref="L16" si="91">((K16/$B16))</f>
        <v>0.41145833333333331</v>
      </c>
      <c r="M16" s="390">
        <v>129</v>
      </c>
      <c r="N16" s="724">
        <f t="shared" ref="N16" si="92">((M16/$B16))</f>
        <v>0.671875</v>
      </c>
      <c r="O16" s="390">
        <v>149</v>
      </c>
      <c r="P16" s="724">
        <f t="shared" ref="P16" si="93">((O16/$B16))</f>
        <v>0.77604166666666663</v>
      </c>
      <c r="Q16" s="430">
        <f t="shared" ref="Q16:Q17" si="94">K16+M16+O16</f>
        <v>357</v>
      </c>
      <c r="R16" s="735">
        <f t="shared" si="8"/>
        <v>0.61979166666666663</v>
      </c>
      <c r="S16" s="390">
        <v>0</v>
      </c>
      <c r="T16" s="724">
        <f t="shared" ref="T16" si="95">((S16/$B16))</f>
        <v>0</v>
      </c>
      <c r="U16" s="390">
        <v>0</v>
      </c>
      <c r="V16" s="724">
        <f t="shared" ref="V16" si="96">((U16/$B16))</f>
        <v>0</v>
      </c>
      <c r="W16" s="390">
        <v>0</v>
      </c>
      <c r="X16" s="724">
        <f t="shared" ref="X16" si="97">((W16/$B16))</f>
        <v>0</v>
      </c>
      <c r="Y16" s="206">
        <f t="shared" ref="Y16:Y17" si="98">S16+U16+W16</f>
        <v>0</v>
      </c>
      <c r="Z16" s="735">
        <f t="shared" si="13"/>
        <v>0</v>
      </c>
      <c r="AA16" s="390">
        <v>0</v>
      </c>
      <c r="AB16" s="724">
        <f t="shared" ref="AB16" si="99">((AA16/$B16))</f>
        <v>0</v>
      </c>
      <c r="AC16" s="390">
        <v>0</v>
      </c>
      <c r="AD16" s="724">
        <f t="shared" ref="AD16" si="100">((AC16/$B16))</f>
        <v>0</v>
      </c>
      <c r="AE16" s="390">
        <v>0</v>
      </c>
      <c r="AF16" s="724">
        <f t="shared" ref="AF16" si="101">((AE16/$B16))</f>
        <v>0</v>
      </c>
      <c r="AG16" s="206">
        <f t="shared" si="17"/>
        <v>0</v>
      </c>
      <c r="AH16" s="735">
        <f t="shared" si="18"/>
        <v>0</v>
      </c>
    </row>
    <row r="17" spans="1:34" ht="30.75" thickBot="1" x14ac:dyDescent="0.3">
      <c r="A17" s="674" t="s">
        <v>366</v>
      </c>
      <c r="B17" s="457">
        <v>672</v>
      </c>
      <c r="C17" s="458">
        <v>883</v>
      </c>
      <c r="D17" s="784">
        <f t="shared" si="0"/>
        <v>1.3139880952380953</v>
      </c>
      <c r="E17" s="458">
        <v>659</v>
      </c>
      <c r="F17" s="784">
        <f t="shared" si="0"/>
        <v>0.98065476190476186</v>
      </c>
      <c r="G17" s="458">
        <v>676</v>
      </c>
      <c r="H17" s="784">
        <f t="shared" ref="H17" si="102">((G17/$B17))</f>
        <v>1.0059523809523809</v>
      </c>
      <c r="I17" s="459">
        <f t="shared" si="90"/>
        <v>2218</v>
      </c>
      <c r="J17" s="785">
        <f t="shared" si="3"/>
        <v>1.1001984126984128</v>
      </c>
      <c r="K17" s="458">
        <v>445</v>
      </c>
      <c r="L17" s="784">
        <f t="shared" ref="L17" si="103">((K17/$B17))</f>
        <v>0.66220238095238093</v>
      </c>
      <c r="M17" s="458">
        <v>503</v>
      </c>
      <c r="N17" s="784">
        <f t="shared" ref="N17" si="104">((M17/$B17))</f>
        <v>0.74851190476190477</v>
      </c>
      <c r="O17" s="458">
        <v>860</v>
      </c>
      <c r="P17" s="784">
        <f t="shared" ref="P17" si="105">((O17/$B17))</f>
        <v>1.2797619047619047</v>
      </c>
      <c r="Q17" s="430">
        <f t="shared" si="94"/>
        <v>1808</v>
      </c>
      <c r="R17" s="785">
        <f t="shared" si="8"/>
        <v>0.89682539682539686</v>
      </c>
      <c r="S17" s="458">
        <v>0</v>
      </c>
      <c r="T17" s="784">
        <f t="shared" ref="T17" si="106">((S17/$B17))</f>
        <v>0</v>
      </c>
      <c r="U17" s="458">
        <v>0</v>
      </c>
      <c r="V17" s="784">
        <f t="shared" ref="V17" si="107">((U17/$B17))</f>
        <v>0</v>
      </c>
      <c r="W17" s="458">
        <v>0</v>
      </c>
      <c r="X17" s="784">
        <f t="shared" ref="X17" si="108">((W17/$B17))</f>
        <v>0</v>
      </c>
      <c r="Y17" s="262">
        <f t="shared" si="98"/>
        <v>0</v>
      </c>
      <c r="Z17" s="785">
        <f t="shared" si="13"/>
        <v>0</v>
      </c>
      <c r="AA17" s="458">
        <v>0</v>
      </c>
      <c r="AB17" s="784">
        <f t="shared" ref="AB17" si="109">((AA17/$B17))</f>
        <v>0</v>
      </c>
      <c r="AC17" s="458">
        <v>0</v>
      </c>
      <c r="AD17" s="784">
        <f t="shared" ref="AD17" si="110">((AC17/$B17))</f>
        <v>0</v>
      </c>
      <c r="AE17" s="458">
        <v>0</v>
      </c>
      <c r="AF17" s="784">
        <f t="shared" ref="AF17" si="111">((AE17/$B17))</f>
        <v>0</v>
      </c>
      <c r="AG17" s="206">
        <f t="shared" si="17"/>
        <v>0</v>
      </c>
      <c r="AH17" s="735">
        <f t="shared" si="18"/>
        <v>0</v>
      </c>
    </row>
    <row r="18" spans="1:34" ht="16.5" thickBot="1" x14ac:dyDescent="0.3">
      <c r="A18" s="646" t="s">
        <v>2</v>
      </c>
      <c r="B18" s="442">
        <f>SUM(B7:B17)</f>
        <v>8564</v>
      </c>
      <c r="C18" s="403">
        <f>SUM(C7:C17)</f>
        <v>6702</v>
      </c>
      <c r="D18" s="744">
        <f t="shared" si="0"/>
        <v>0.78257823446987385</v>
      </c>
      <c r="E18" s="403">
        <f>SUM(E7:E17)</f>
        <v>8395</v>
      </c>
      <c r="F18" s="744">
        <f t="shared" si="0"/>
        <v>0.98026623073330221</v>
      </c>
      <c r="G18" s="403">
        <f>SUM(G7:G17)</f>
        <v>8405</v>
      </c>
      <c r="H18" s="744">
        <f t="shared" ref="H18" si="112">((G18/$B18))</f>
        <v>0.98143390938813635</v>
      </c>
      <c r="I18" s="460">
        <f>C18+E18+G18</f>
        <v>23502</v>
      </c>
      <c r="J18" s="736">
        <f t="shared" si="3"/>
        <v>0.91475945819710414</v>
      </c>
      <c r="K18" s="403">
        <f>SUM(K7:K17)</f>
        <v>8809</v>
      </c>
      <c r="L18" s="744">
        <f t="shared" ref="L18" si="113">((K18/$B18))</f>
        <v>1.0286081270434377</v>
      </c>
      <c r="M18" s="403">
        <f>SUM(M7:M17)</f>
        <v>8400</v>
      </c>
      <c r="N18" s="744">
        <f t="shared" ref="N18" si="114">((M18/$B18))</f>
        <v>0.98085007006071934</v>
      </c>
      <c r="O18" s="403">
        <f>SUM(O7:O17)</f>
        <v>7389</v>
      </c>
      <c r="P18" s="744">
        <f t="shared" ref="P18" si="115">((O18/$B18))</f>
        <v>0.86279775805698267</v>
      </c>
      <c r="Q18" s="451">
        <f>K18+M18+O18</f>
        <v>24598</v>
      </c>
      <c r="R18" s="736">
        <f t="shared" si="8"/>
        <v>0.95741865172037988</v>
      </c>
      <c r="S18" s="35">
        <f>SUM(S7:S17)</f>
        <v>0</v>
      </c>
      <c r="T18" s="744">
        <f t="shared" ref="T18" si="116">((S18/$B18))</f>
        <v>0</v>
      </c>
      <c r="U18" s="35">
        <f>SUM(U7:U17)</f>
        <v>0</v>
      </c>
      <c r="V18" s="744">
        <f t="shared" ref="V18" si="117">((U18/$B18))</f>
        <v>0</v>
      </c>
      <c r="W18" s="35">
        <f>SUM(W7:W17)</f>
        <v>0</v>
      </c>
      <c r="X18" s="744">
        <f t="shared" ref="X18" si="118">((W18/$B18))</f>
        <v>0</v>
      </c>
      <c r="Y18" s="263">
        <f>S18+U18+W18</f>
        <v>0</v>
      </c>
      <c r="Z18" s="736">
        <f t="shared" si="13"/>
        <v>0</v>
      </c>
      <c r="AA18" s="35">
        <f>SUM(AA7:AA17)</f>
        <v>0</v>
      </c>
      <c r="AB18" s="744">
        <f t="shared" ref="AB18" si="119">((AA18/$B18))</f>
        <v>0</v>
      </c>
      <c r="AC18" s="35">
        <f>SUM(AC7:AC17)</f>
        <v>0</v>
      </c>
      <c r="AD18" s="744">
        <f t="shared" ref="AD18" si="120">((AC18/$B18))</f>
        <v>0</v>
      </c>
      <c r="AE18" s="35">
        <f>SUM(AE7:AE17)</f>
        <v>0</v>
      </c>
      <c r="AF18" s="744">
        <f t="shared" ref="AF18" si="121">((AE18/$B18))</f>
        <v>0</v>
      </c>
      <c r="AG18" s="221">
        <f>AA18+AC18+AE18</f>
        <v>0</v>
      </c>
      <c r="AH18" s="786">
        <f t="shared" si="18"/>
        <v>0</v>
      </c>
    </row>
    <row r="19" spans="1:34" x14ac:dyDescent="0.25">
      <c r="B19" s="546"/>
    </row>
    <row r="21" spans="1:34" hidden="1" x14ac:dyDescent="0.25">
      <c r="A21" s="952" t="s">
        <v>319</v>
      </c>
      <c r="B21" s="951"/>
      <c r="C21" s="951"/>
      <c r="D21" s="951"/>
      <c r="E21" s="951"/>
      <c r="F21" s="951"/>
      <c r="G21" s="951"/>
      <c r="H21" s="951"/>
      <c r="I21" s="951"/>
      <c r="J21" s="951"/>
      <c r="K21" s="951"/>
      <c r="L21" s="951"/>
      <c r="M21" s="951"/>
      <c r="N21" s="951"/>
      <c r="O21" s="951"/>
      <c r="P21" s="951"/>
      <c r="Q21" s="951"/>
      <c r="R21" s="951"/>
      <c r="S21" s="951"/>
      <c r="T21" s="951"/>
      <c r="U21" s="951"/>
      <c r="V21" s="951"/>
      <c r="W21" s="951"/>
      <c r="X21" s="951"/>
      <c r="Y21" s="951"/>
      <c r="Z21" s="951"/>
      <c r="AA21" s="951"/>
      <c r="AB21" s="951"/>
      <c r="AC21" s="951"/>
      <c r="AD21" s="951"/>
      <c r="AE21" s="951"/>
      <c r="AF21" s="951"/>
      <c r="AG21" s="951"/>
      <c r="AH21" s="951"/>
    </row>
    <row r="22" spans="1:34" ht="32.25" hidden="1" thickBot="1" x14ac:dyDescent="0.3">
      <c r="A22" s="673" t="s">
        <v>8</v>
      </c>
      <c r="B22" s="452" t="s">
        <v>9</v>
      </c>
      <c r="C22" s="395" t="str">
        <f>'UBS Vila Dalva'!C6</f>
        <v>JAN</v>
      </c>
      <c r="D22" s="627" t="str">
        <f>'UBS Vila Dalva'!D6</f>
        <v>%</v>
      </c>
      <c r="E22" s="395" t="str">
        <f>'UBS Vila Dalva'!E6</f>
        <v>FEV</v>
      </c>
      <c r="F22" s="627" t="str">
        <f>'UBS Vila Dalva'!F6</f>
        <v>%</v>
      </c>
      <c r="G22" s="395" t="str">
        <f>'UBS Vila Dalva'!G6</f>
        <v>MAR</v>
      </c>
      <c r="H22" s="627" t="str">
        <f>'UBS Vila Dalva'!H6</f>
        <v>%</v>
      </c>
      <c r="I22" s="396" t="str">
        <f>'UBS Vila Dalva'!I6</f>
        <v>Trimestre</v>
      </c>
      <c r="J22" s="628" t="str">
        <f>'UBS Vila Dalva'!J6</f>
        <v>%</v>
      </c>
      <c r="K22" s="395" t="str">
        <f>'UBS Vila Dalva'!K6</f>
        <v>ABR</v>
      </c>
      <c r="L22" s="627" t="str">
        <f>'UBS Vila Dalva'!L6</f>
        <v>%</v>
      </c>
      <c r="M22" s="395" t="str">
        <f>'UBS Vila Dalva'!M6</f>
        <v>MAI</v>
      </c>
      <c r="N22" s="627" t="str">
        <f>'UBS Vila Dalva'!N6</f>
        <v>%</v>
      </c>
      <c r="O22" s="395" t="str">
        <f>'UBS Vila Dalva'!O6</f>
        <v>JUN</v>
      </c>
      <c r="P22" s="627" t="str">
        <f>'UBS Vila Dalva'!P6</f>
        <v>%</v>
      </c>
      <c r="Q22" s="396" t="str">
        <f>'UBS Vila Dalva'!Q6</f>
        <v>Trimestre</v>
      </c>
      <c r="R22" s="628" t="str">
        <f>'UBS Vila Dalva'!R6</f>
        <v>%</v>
      </c>
      <c r="S22" s="43" t="str">
        <f>'UBS Vila Dalva'!S6</f>
        <v>JUL</v>
      </c>
      <c r="T22" s="627" t="str">
        <f>'UBS Vila Dalva'!T6</f>
        <v>%</v>
      </c>
      <c r="U22" s="43" t="str">
        <f>'UBS Vila Dalva'!U6</f>
        <v>AGO</v>
      </c>
      <c r="V22" s="627" t="str">
        <f>'UBS Vila Dalva'!V6</f>
        <v>%</v>
      </c>
      <c r="W22" s="43" t="str">
        <f>'UBS Vila Dalva'!W6</f>
        <v>SET</v>
      </c>
      <c r="X22" s="627" t="str">
        <f>'UBS Vila Dalva'!X6</f>
        <v>%</v>
      </c>
      <c r="Y22" s="45" t="str">
        <f>'UBS Vila Dalva'!Y6</f>
        <v>Trimestre</v>
      </c>
      <c r="Z22" s="628" t="str">
        <f>'UBS Vila Dalva'!Z6</f>
        <v>%</v>
      </c>
      <c r="AA22" s="43" t="str">
        <f>'UBS Vila Dalva'!AA6</f>
        <v>OUT</v>
      </c>
      <c r="AB22" s="627" t="str">
        <f>'UBS Vila Dalva'!AB6</f>
        <v>%</v>
      </c>
      <c r="AC22" s="43" t="str">
        <f>'UBS Vila Dalva'!AC6</f>
        <v>NOV</v>
      </c>
      <c r="AD22" s="627" t="str">
        <f>'UBS Vila Dalva'!AD6</f>
        <v>%</v>
      </c>
      <c r="AE22" s="43" t="str">
        <f>'UBS Vila Dalva'!AE6</f>
        <v>DEZ</v>
      </c>
      <c r="AF22" s="627" t="str">
        <f>'UBS Vila Dalva'!AF6</f>
        <v>%</v>
      </c>
      <c r="AG22" s="45" t="str">
        <f>'UBS Vila Dalva'!AG6</f>
        <v>Trimestre</v>
      </c>
      <c r="AH22" s="628" t="str">
        <f>'UBS Vila Dalva'!AH6</f>
        <v>%</v>
      </c>
    </row>
    <row r="23" spans="1:34" ht="16.5" hidden="1" thickTop="1" x14ac:dyDescent="0.25">
      <c r="A23" s="672" t="s">
        <v>239</v>
      </c>
      <c r="B23" s="397">
        <v>18</v>
      </c>
      <c r="C23" s="433">
        <v>16</v>
      </c>
      <c r="D23" s="727">
        <f>((C23/$B23))-1</f>
        <v>-0.11111111111111116</v>
      </c>
      <c r="E23" s="433">
        <v>18</v>
      </c>
      <c r="F23" s="727">
        <f>((E23/$B23))-1</f>
        <v>0</v>
      </c>
      <c r="G23" s="433">
        <v>0</v>
      </c>
      <c r="H23" s="727">
        <f>((G23/$B23))-1</f>
        <v>-1</v>
      </c>
      <c r="I23" s="399">
        <f t="shared" ref="I23:I38" si="122">C23+E23+G23</f>
        <v>34</v>
      </c>
      <c r="J23" s="737">
        <f>((I23/(3*$B23)))-1</f>
        <v>-0.37037037037037035</v>
      </c>
      <c r="K23" s="433">
        <v>0</v>
      </c>
      <c r="L23" s="727">
        <f>((K23/$B23))-1</f>
        <v>-1</v>
      </c>
      <c r="M23" s="433">
        <v>0</v>
      </c>
      <c r="N23" s="727">
        <f>((M23/$B23))-1</f>
        <v>-1</v>
      </c>
      <c r="O23" s="433">
        <v>0</v>
      </c>
      <c r="P23" s="727">
        <f>((O23/$B23))-1</f>
        <v>-1</v>
      </c>
      <c r="Q23" s="399">
        <f t="shared" ref="Q23:Q38" si="123">K23+M23+O23</f>
        <v>0</v>
      </c>
      <c r="R23" s="737">
        <f>((Q23/(3*$B23)))-1</f>
        <v>-1</v>
      </c>
      <c r="S23" s="433">
        <v>0</v>
      </c>
      <c r="T23" s="727">
        <f>((S23/$B23))-1</f>
        <v>-1</v>
      </c>
      <c r="U23" s="433">
        <v>0</v>
      </c>
      <c r="V23" s="727">
        <f>((U23/$B23))-1</f>
        <v>-1</v>
      </c>
      <c r="W23" s="433">
        <v>0</v>
      </c>
      <c r="X23" s="727">
        <f>((W23/$B23))-1</f>
        <v>-1</v>
      </c>
      <c r="Y23" s="2">
        <f t="shared" ref="Y23:Y39" si="124">S23+U23+W23</f>
        <v>0</v>
      </c>
      <c r="Z23" s="737">
        <f>((Y23/(3*$B23)))-1</f>
        <v>-1</v>
      </c>
      <c r="AA23" s="433">
        <v>0</v>
      </c>
      <c r="AB23" s="727">
        <f>((AA23/$B23))-1</f>
        <v>-1</v>
      </c>
      <c r="AC23" s="433">
        <v>0</v>
      </c>
      <c r="AD23" s="727">
        <f>((AC23/$B23))-1</f>
        <v>-1</v>
      </c>
      <c r="AE23" s="433">
        <v>0</v>
      </c>
      <c r="AF23" s="727">
        <f>((AE23/$B23))-1</f>
        <v>-1</v>
      </c>
      <c r="AG23" s="2">
        <f t="shared" ref="AG23:AG39" si="125">AA23+AC23+AE23</f>
        <v>0</v>
      </c>
      <c r="AH23" s="737">
        <f>((AG23/(3*$B23)))-1</f>
        <v>-1</v>
      </c>
    </row>
    <row r="24" spans="1:34" hidden="1" x14ac:dyDescent="0.25">
      <c r="A24" s="672" t="s">
        <v>240</v>
      </c>
      <c r="B24" s="397">
        <v>4</v>
      </c>
      <c r="C24" s="433">
        <v>4</v>
      </c>
      <c r="D24" s="727">
        <f>((C24/$B24))-1</f>
        <v>0</v>
      </c>
      <c r="E24" s="433">
        <v>4</v>
      </c>
      <c r="F24" s="727">
        <f>((E24/$B24))-1</f>
        <v>0</v>
      </c>
      <c r="G24" s="433">
        <v>0</v>
      </c>
      <c r="H24" s="727">
        <f>((G24/$B24))-1</f>
        <v>-1</v>
      </c>
      <c r="I24" s="399">
        <f t="shared" si="122"/>
        <v>8</v>
      </c>
      <c r="J24" s="737">
        <f>((I24/(3*$B24)))-1</f>
        <v>-0.33333333333333337</v>
      </c>
      <c r="K24" s="433">
        <v>0</v>
      </c>
      <c r="L24" s="727">
        <f>((K24/$B24))-1</f>
        <v>-1</v>
      </c>
      <c r="M24" s="433">
        <v>0</v>
      </c>
      <c r="N24" s="727">
        <f>((M24/$B24))-1</f>
        <v>-1</v>
      </c>
      <c r="O24" s="433">
        <v>0</v>
      </c>
      <c r="P24" s="727">
        <f>((O24/$B24))-1</f>
        <v>-1</v>
      </c>
      <c r="Q24" s="399">
        <f t="shared" si="123"/>
        <v>0</v>
      </c>
      <c r="R24" s="737">
        <f>((Q24/(3*$B24)))-1</f>
        <v>-1</v>
      </c>
      <c r="S24" s="433">
        <v>0</v>
      </c>
      <c r="T24" s="727">
        <f>((S24/$B24))-1</f>
        <v>-1</v>
      </c>
      <c r="U24" s="433">
        <v>0</v>
      </c>
      <c r="V24" s="727">
        <f>((U24/$B24))-1</f>
        <v>-1</v>
      </c>
      <c r="W24" s="433">
        <v>0</v>
      </c>
      <c r="X24" s="727">
        <f>((W24/$B24))-1</f>
        <v>-1</v>
      </c>
      <c r="Y24" s="2">
        <f t="shared" si="124"/>
        <v>0</v>
      </c>
      <c r="Z24" s="737">
        <f>((Y24/(3*$B24)))-1</f>
        <v>-1</v>
      </c>
      <c r="AA24" s="433">
        <v>0</v>
      </c>
      <c r="AB24" s="727">
        <f>((AA24/$B24))-1</f>
        <v>-1</v>
      </c>
      <c r="AC24" s="433">
        <v>0</v>
      </c>
      <c r="AD24" s="727">
        <f>((AC24/$B24))-1</f>
        <v>-1</v>
      </c>
      <c r="AE24" s="433">
        <v>0</v>
      </c>
      <c r="AF24" s="727">
        <f>((AE24/$B24))-1</f>
        <v>-1</v>
      </c>
      <c r="AG24" s="2">
        <f t="shared" si="125"/>
        <v>0</v>
      </c>
      <c r="AH24" s="737">
        <f>((AG24/(3*$B24)))-1</f>
        <v>-1</v>
      </c>
    </row>
    <row r="25" spans="1:34" hidden="1" x14ac:dyDescent="0.25">
      <c r="A25" s="672" t="s">
        <v>241</v>
      </c>
      <c r="B25" s="453">
        <v>3</v>
      </c>
      <c r="C25" s="409">
        <v>3</v>
      </c>
      <c r="D25" s="727">
        <f t="shared" ref="D25:D38" si="126">((C25/$B25))-1</f>
        <v>0</v>
      </c>
      <c r="E25" s="409">
        <v>3</v>
      </c>
      <c r="F25" s="727">
        <f t="shared" ref="F25:F38" si="127">((E25/$B25))-1</f>
        <v>0</v>
      </c>
      <c r="G25" s="409">
        <v>0</v>
      </c>
      <c r="H25" s="727">
        <f t="shared" ref="H25:H38" si="128">((G25/$B25))-1</f>
        <v>-1</v>
      </c>
      <c r="I25" s="399">
        <f t="shared" si="122"/>
        <v>6</v>
      </c>
      <c r="J25" s="737">
        <f t="shared" ref="J25:J38" si="129">((I25/(3*$B25)))-1</f>
        <v>-0.33333333333333337</v>
      </c>
      <c r="K25" s="409">
        <v>0</v>
      </c>
      <c r="L25" s="727">
        <f t="shared" ref="L25:L38" si="130">((K25/$B25))-1</f>
        <v>-1</v>
      </c>
      <c r="M25" s="409">
        <v>0</v>
      </c>
      <c r="N25" s="727">
        <f t="shared" ref="N25:N38" si="131">((M25/$B25))-1</f>
        <v>-1</v>
      </c>
      <c r="O25" s="409">
        <v>0</v>
      </c>
      <c r="P25" s="727">
        <f t="shared" ref="P25:P38" si="132">((O25/$B25))-1</f>
        <v>-1</v>
      </c>
      <c r="Q25" s="399">
        <f t="shared" si="123"/>
        <v>0</v>
      </c>
      <c r="R25" s="737">
        <f t="shared" ref="R25:R38" si="133">((Q25/(3*$B25)))-1</f>
        <v>-1</v>
      </c>
      <c r="S25" s="409">
        <v>0</v>
      </c>
      <c r="T25" s="727">
        <f t="shared" ref="T25:T39" si="134">((S25/$B25))-1</f>
        <v>-1</v>
      </c>
      <c r="U25" s="409">
        <v>0</v>
      </c>
      <c r="V25" s="727">
        <f t="shared" ref="V25:V39" si="135">((U25/$B25))-1</f>
        <v>-1</v>
      </c>
      <c r="W25" s="409">
        <v>0</v>
      </c>
      <c r="X25" s="727">
        <f t="shared" ref="X25:X39" si="136">((W25/$B25))-1</f>
        <v>-1</v>
      </c>
      <c r="Y25" s="2">
        <f t="shared" si="124"/>
        <v>0</v>
      </c>
      <c r="Z25" s="737">
        <f t="shared" ref="Z25:Z39" si="137">((Y25/(3*$B25)))-1</f>
        <v>-1</v>
      </c>
      <c r="AA25" s="409">
        <v>0</v>
      </c>
      <c r="AB25" s="727">
        <f t="shared" ref="AB25:AB39" si="138">((AA25/$B25))-1</f>
        <v>-1</v>
      </c>
      <c r="AC25" s="409">
        <v>0</v>
      </c>
      <c r="AD25" s="727">
        <f t="shared" ref="AD25:AD39" si="139">((AC25/$B25))-1</f>
        <v>-1</v>
      </c>
      <c r="AE25" s="409">
        <v>0</v>
      </c>
      <c r="AF25" s="727">
        <f t="shared" ref="AF25:AF39" si="140">((AE25/$B25))-1</f>
        <v>-1</v>
      </c>
      <c r="AG25" s="2">
        <f t="shared" si="125"/>
        <v>0</v>
      </c>
      <c r="AH25" s="737">
        <f t="shared" ref="AH25:AH39" si="141">((AG25/(3*$B25)))-1</f>
        <v>-1</v>
      </c>
    </row>
    <row r="26" spans="1:34" hidden="1" x14ac:dyDescent="0.25">
      <c r="A26" s="707" t="s">
        <v>242</v>
      </c>
      <c r="B26" s="427">
        <v>2</v>
      </c>
      <c r="C26" s="428">
        <v>2</v>
      </c>
      <c r="D26" s="769">
        <f t="shared" si="126"/>
        <v>0</v>
      </c>
      <c r="E26" s="428">
        <v>2</v>
      </c>
      <c r="F26" s="769">
        <f t="shared" si="127"/>
        <v>0</v>
      </c>
      <c r="G26" s="428">
        <v>0</v>
      </c>
      <c r="H26" s="769">
        <f t="shared" si="128"/>
        <v>-1</v>
      </c>
      <c r="I26" s="534">
        <f t="shared" si="122"/>
        <v>4</v>
      </c>
      <c r="J26" s="767">
        <f t="shared" si="129"/>
        <v>-0.33333333333333337</v>
      </c>
      <c r="K26" s="428">
        <v>0</v>
      </c>
      <c r="L26" s="769">
        <f t="shared" si="130"/>
        <v>-1</v>
      </c>
      <c r="M26" s="428">
        <v>0</v>
      </c>
      <c r="N26" s="769">
        <f t="shared" si="131"/>
        <v>-1</v>
      </c>
      <c r="O26" s="428">
        <v>0</v>
      </c>
      <c r="P26" s="769">
        <f t="shared" si="132"/>
        <v>-1</v>
      </c>
      <c r="Q26" s="534">
        <f t="shared" si="123"/>
        <v>0</v>
      </c>
      <c r="R26" s="767">
        <f t="shared" si="133"/>
        <v>-1</v>
      </c>
      <c r="S26" s="428">
        <v>0</v>
      </c>
      <c r="T26" s="769">
        <f t="shared" si="134"/>
        <v>-1</v>
      </c>
      <c r="U26" s="428">
        <v>0</v>
      </c>
      <c r="V26" s="769">
        <f t="shared" si="135"/>
        <v>-1</v>
      </c>
      <c r="W26" s="428">
        <v>0</v>
      </c>
      <c r="X26" s="769">
        <f t="shared" si="136"/>
        <v>-1</v>
      </c>
      <c r="Y26" s="533">
        <f t="shared" si="124"/>
        <v>0</v>
      </c>
      <c r="Z26" s="767">
        <f t="shared" si="137"/>
        <v>-1</v>
      </c>
      <c r="AA26" s="428">
        <v>0</v>
      </c>
      <c r="AB26" s="769">
        <f t="shared" si="138"/>
        <v>-1</v>
      </c>
      <c r="AC26" s="428">
        <v>0</v>
      </c>
      <c r="AD26" s="769">
        <f t="shared" si="139"/>
        <v>-1</v>
      </c>
      <c r="AE26" s="428">
        <v>0</v>
      </c>
      <c r="AF26" s="769">
        <f t="shared" si="140"/>
        <v>-1</v>
      </c>
      <c r="AG26" s="533">
        <f t="shared" si="125"/>
        <v>0</v>
      </c>
      <c r="AH26" s="767">
        <f t="shared" si="141"/>
        <v>-1</v>
      </c>
    </row>
    <row r="27" spans="1:34" hidden="1" x14ac:dyDescent="0.25">
      <c r="A27" s="674" t="s">
        <v>243</v>
      </c>
      <c r="B27" s="389">
        <v>1</v>
      </c>
      <c r="C27" s="390">
        <v>1</v>
      </c>
      <c r="D27" s="724">
        <f t="shared" si="126"/>
        <v>0</v>
      </c>
      <c r="E27" s="390">
        <v>1</v>
      </c>
      <c r="F27" s="724">
        <f t="shared" si="127"/>
        <v>0</v>
      </c>
      <c r="G27" s="390">
        <v>0</v>
      </c>
      <c r="H27" s="724">
        <f t="shared" si="128"/>
        <v>-1</v>
      </c>
      <c r="I27" s="391">
        <f t="shared" si="122"/>
        <v>2</v>
      </c>
      <c r="J27" s="734">
        <f t="shared" si="129"/>
        <v>-0.33333333333333337</v>
      </c>
      <c r="K27" s="390">
        <v>0</v>
      </c>
      <c r="L27" s="724">
        <f t="shared" si="130"/>
        <v>-1</v>
      </c>
      <c r="M27" s="390">
        <v>0</v>
      </c>
      <c r="N27" s="724">
        <f t="shared" si="131"/>
        <v>-1</v>
      </c>
      <c r="O27" s="390">
        <v>0</v>
      </c>
      <c r="P27" s="724">
        <f t="shared" si="132"/>
        <v>-1</v>
      </c>
      <c r="Q27" s="391">
        <f t="shared" si="123"/>
        <v>0</v>
      </c>
      <c r="R27" s="734">
        <f t="shared" si="133"/>
        <v>-1</v>
      </c>
      <c r="S27" s="390">
        <v>0</v>
      </c>
      <c r="T27" s="724">
        <f t="shared" si="134"/>
        <v>-1</v>
      </c>
      <c r="U27" s="390">
        <v>0</v>
      </c>
      <c r="V27" s="724">
        <f t="shared" si="135"/>
        <v>-1</v>
      </c>
      <c r="W27" s="390">
        <v>0</v>
      </c>
      <c r="X27" s="724">
        <f t="shared" si="136"/>
        <v>-1</v>
      </c>
      <c r="Y27" s="195">
        <f t="shared" si="124"/>
        <v>0</v>
      </c>
      <c r="Z27" s="734">
        <f t="shared" si="137"/>
        <v>-1</v>
      </c>
      <c r="AA27" s="390">
        <v>0</v>
      </c>
      <c r="AB27" s="724">
        <f t="shared" si="138"/>
        <v>-1</v>
      </c>
      <c r="AC27" s="390">
        <v>0</v>
      </c>
      <c r="AD27" s="724">
        <f t="shared" si="139"/>
        <v>-1</v>
      </c>
      <c r="AE27" s="390">
        <v>0</v>
      </c>
      <c r="AF27" s="724">
        <f t="shared" si="140"/>
        <v>-1</v>
      </c>
      <c r="AG27" s="195">
        <f t="shared" si="125"/>
        <v>0</v>
      </c>
      <c r="AH27" s="734">
        <f t="shared" si="141"/>
        <v>-1</v>
      </c>
    </row>
    <row r="28" spans="1:34" hidden="1" x14ac:dyDescent="0.25">
      <c r="A28" s="394" t="s">
        <v>244</v>
      </c>
      <c r="B28" s="389">
        <v>2</v>
      </c>
      <c r="C28" s="390">
        <v>2</v>
      </c>
      <c r="D28" s="724">
        <f t="shared" si="126"/>
        <v>0</v>
      </c>
      <c r="E28" s="390">
        <v>2</v>
      </c>
      <c r="F28" s="724">
        <f t="shared" si="127"/>
        <v>0</v>
      </c>
      <c r="G28" s="390">
        <v>0</v>
      </c>
      <c r="H28" s="724">
        <f t="shared" si="128"/>
        <v>-1</v>
      </c>
      <c r="I28" s="391">
        <f t="shared" si="122"/>
        <v>4</v>
      </c>
      <c r="J28" s="734">
        <f t="shared" si="129"/>
        <v>-0.33333333333333337</v>
      </c>
      <c r="K28" s="390">
        <v>0</v>
      </c>
      <c r="L28" s="724">
        <f t="shared" si="130"/>
        <v>-1</v>
      </c>
      <c r="M28" s="390">
        <v>0</v>
      </c>
      <c r="N28" s="724">
        <f t="shared" si="131"/>
        <v>-1</v>
      </c>
      <c r="O28" s="390">
        <v>0</v>
      </c>
      <c r="P28" s="724">
        <f t="shared" si="132"/>
        <v>-1</v>
      </c>
      <c r="Q28" s="391">
        <f t="shared" si="123"/>
        <v>0</v>
      </c>
      <c r="R28" s="734">
        <f t="shared" si="133"/>
        <v>-1</v>
      </c>
      <c r="S28" s="390">
        <v>0</v>
      </c>
      <c r="T28" s="724">
        <f t="shared" si="134"/>
        <v>-1</v>
      </c>
      <c r="U28" s="390">
        <v>0</v>
      </c>
      <c r="V28" s="724">
        <f t="shared" si="135"/>
        <v>-1</v>
      </c>
      <c r="W28" s="390">
        <v>0</v>
      </c>
      <c r="X28" s="724">
        <f t="shared" si="136"/>
        <v>-1</v>
      </c>
      <c r="Y28" s="195">
        <f t="shared" si="124"/>
        <v>0</v>
      </c>
      <c r="Z28" s="734">
        <f t="shared" si="137"/>
        <v>-1</v>
      </c>
      <c r="AA28" s="390">
        <v>0</v>
      </c>
      <c r="AB28" s="724">
        <f t="shared" si="138"/>
        <v>-1</v>
      </c>
      <c r="AC28" s="390">
        <v>0</v>
      </c>
      <c r="AD28" s="724">
        <f t="shared" si="139"/>
        <v>-1</v>
      </c>
      <c r="AE28" s="390">
        <v>0</v>
      </c>
      <c r="AF28" s="724">
        <f t="shared" si="140"/>
        <v>-1</v>
      </c>
      <c r="AG28" s="195">
        <f t="shared" si="125"/>
        <v>0</v>
      </c>
      <c r="AH28" s="734">
        <f t="shared" si="141"/>
        <v>-1</v>
      </c>
    </row>
    <row r="29" spans="1:34" hidden="1" x14ac:dyDescent="0.25">
      <c r="A29" s="394" t="s">
        <v>245</v>
      </c>
      <c r="B29" s="389">
        <v>1</v>
      </c>
      <c r="C29" s="390">
        <v>1</v>
      </c>
      <c r="D29" s="724">
        <f t="shared" si="126"/>
        <v>0</v>
      </c>
      <c r="E29" s="390">
        <v>1</v>
      </c>
      <c r="F29" s="724">
        <f t="shared" si="127"/>
        <v>0</v>
      </c>
      <c r="G29" s="390">
        <v>0</v>
      </c>
      <c r="H29" s="724">
        <f t="shared" si="128"/>
        <v>-1</v>
      </c>
      <c r="I29" s="391">
        <f t="shared" si="122"/>
        <v>2</v>
      </c>
      <c r="J29" s="734">
        <f t="shared" si="129"/>
        <v>-0.33333333333333337</v>
      </c>
      <c r="K29" s="390">
        <v>0</v>
      </c>
      <c r="L29" s="724">
        <f t="shared" si="130"/>
        <v>-1</v>
      </c>
      <c r="M29" s="390">
        <v>0</v>
      </c>
      <c r="N29" s="724">
        <f t="shared" si="131"/>
        <v>-1</v>
      </c>
      <c r="O29" s="390">
        <v>0</v>
      </c>
      <c r="P29" s="724">
        <f t="shared" si="132"/>
        <v>-1</v>
      </c>
      <c r="Q29" s="391">
        <f t="shared" si="123"/>
        <v>0</v>
      </c>
      <c r="R29" s="734">
        <f t="shared" si="133"/>
        <v>-1</v>
      </c>
      <c r="S29" s="390">
        <v>0</v>
      </c>
      <c r="T29" s="724">
        <f t="shared" si="134"/>
        <v>-1</v>
      </c>
      <c r="U29" s="390">
        <v>0</v>
      </c>
      <c r="V29" s="724">
        <f t="shared" si="135"/>
        <v>-1</v>
      </c>
      <c r="W29" s="390">
        <v>0</v>
      </c>
      <c r="X29" s="724">
        <f t="shared" si="136"/>
        <v>-1</v>
      </c>
      <c r="Y29" s="195">
        <f t="shared" si="124"/>
        <v>0</v>
      </c>
      <c r="Z29" s="734">
        <f t="shared" si="137"/>
        <v>-1</v>
      </c>
      <c r="AA29" s="390">
        <v>0</v>
      </c>
      <c r="AB29" s="724">
        <f t="shared" si="138"/>
        <v>-1</v>
      </c>
      <c r="AC29" s="390">
        <v>0</v>
      </c>
      <c r="AD29" s="724">
        <f t="shared" si="139"/>
        <v>-1</v>
      </c>
      <c r="AE29" s="390">
        <v>0</v>
      </c>
      <c r="AF29" s="724">
        <f t="shared" si="140"/>
        <v>-1</v>
      </c>
      <c r="AG29" s="195">
        <f t="shared" si="125"/>
        <v>0</v>
      </c>
      <c r="AH29" s="734">
        <f t="shared" si="141"/>
        <v>-1</v>
      </c>
    </row>
    <row r="30" spans="1:34" hidden="1" x14ac:dyDescent="0.25">
      <c r="A30" s="394" t="s">
        <v>247</v>
      </c>
      <c r="B30" s="389">
        <v>1</v>
      </c>
      <c r="C30" s="390">
        <v>1</v>
      </c>
      <c r="D30" s="724">
        <f t="shared" si="126"/>
        <v>0</v>
      </c>
      <c r="E30" s="390">
        <v>1</v>
      </c>
      <c r="F30" s="724">
        <f t="shared" si="127"/>
        <v>0</v>
      </c>
      <c r="G30" s="390">
        <v>0</v>
      </c>
      <c r="H30" s="724">
        <f t="shared" si="128"/>
        <v>-1</v>
      </c>
      <c r="I30" s="391">
        <f t="shared" si="122"/>
        <v>2</v>
      </c>
      <c r="J30" s="734">
        <f t="shared" si="129"/>
        <v>-0.33333333333333337</v>
      </c>
      <c r="K30" s="390">
        <v>0</v>
      </c>
      <c r="L30" s="724">
        <f t="shared" si="130"/>
        <v>-1</v>
      </c>
      <c r="M30" s="390">
        <v>0</v>
      </c>
      <c r="N30" s="724">
        <f t="shared" si="131"/>
        <v>-1</v>
      </c>
      <c r="O30" s="390">
        <v>0</v>
      </c>
      <c r="P30" s="724">
        <f t="shared" si="132"/>
        <v>-1</v>
      </c>
      <c r="Q30" s="391">
        <f t="shared" si="123"/>
        <v>0</v>
      </c>
      <c r="R30" s="734">
        <f t="shared" si="133"/>
        <v>-1</v>
      </c>
      <c r="S30" s="390">
        <v>0</v>
      </c>
      <c r="T30" s="724">
        <f t="shared" si="134"/>
        <v>-1</v>
      </c>
      <c r="U30" s="390">
        <v>0</v>
      </c>
      <c r="V30" s="724">
        <f t="shared" si="135"/>
        <v>-1</v>
      </c>
      <c r="W30" s="390">
        <v>0</v>
      </c>
      <c r="X30" s="724">
        <f t="shared" si="136"/>
        <v>-1</v>
      </c>
      <c r="Y30" s="195">
        <f t="shared" si="124"/>
        <v>0</v>
      </c>
      <c r="Z30" s="734">
        <f t="shared" si="137"/>
        <v>-1</v>
      </c>
      <c r="AA30" s="390">
        <v>0</v>
      </c>
      <c r="AB30" s="724">
        <f t="shared" si="138"/>
        <v>-1</v>
      </c>
      <c r="AC30" s="390">
        <v>0</v>
      </c>
      <c r="AD30" s="724">
        <f t="shared" si="139"/>
        <v>-1</v>
      </c>
      <c r="AE30" s="390">
        <v>0</v>
      </c>
      <c r="AF30" s="724">
        <f t="shared" si="140"/>
        <v>-1</v>
      </c>
      <c r="AG30" s="195">
        <f t="shared" si="125"/>
        <v>0</v>
      </c>
      <c r="AH30" s="734">
        <f t="shared" si="141"/>
        <v>-1</v>
      </c>
    </row>
    <row r="31" spans="1:34" hidden="1" x14ac:dyDescent="0.25">
      <c r="A31" s="394" t="s">
        <v>390</v>
      </c>
      <c r="B31" s="389">
        <v>1</v>
      </c>
      <c r="C31" s="390">
        <v>1</v>
      </c>
      <c r="D31" s="724">
        <f t="shared" si="126"/>
        <v>0</v>
      </c>
      <c r="E31" s="390">
        <v>1</v>
      </c>
      <c r="F31" s="724">
        <f t="shared" si="127"/>
        <v>0</v>
      </c>
      <c r="G31" s="390">
        <v>0</v>
      </c>
      <c r="H31" s="724">
        <f t="shared" si="128"/>
        <v>-1</v>
      </c>
      <c r="I31" s="391">
        <f t="shared" si="122"/>
        <v>2</v>
      </c>
      <c r="J31" s="734">
        <f t="shared" si="129"/>
        <v>-0.33333333333333337</v>
      </c>
      <c r="K31" s="390">
        <v>0</v>
      </c>
      <c r="L31" s="724">
        <f t="shared" si="130"/>
        <v>-1</v>
      </c>
      <c r="M31" s="390">
        <v>0</v>
      </c>
      <c r="N31" s="724">
        <f t="shared" si="131"/>
        <v>-1</v>
      </c>
      <c r="O31" s="390">
        <v>0</v>
      </c>
      <c r="P31" s="724">
        <f t="shared" si="132"/>
        <v>-1</v>
      </c>
      <c r="Q31" s="391">
        <f t="shared" si="123"/>
        <v>0</v>
      </c>
      <c r="R31" s="734">
        <f t="shared" si="133"/>
        <v>-1</v>
      </c>
      <c r="S31" s="390">
        <v>0</v>
      </c>
      <c r="T31" s="724">
        <f t="shared" si="134"/>
        <v>-1</v>
      </c>
      <c r="U31" s="390">
        <v>0</v>
      </c>
      <c r="V31" s="724">
        <f t="shared" si="135"/>
        <v>-1</v>
      </c>
      <c r="W31" s="390">
        <v>0</v>
      </c>
      <c r="X31" s="724">
        <f t="shared" si="136"/>
        <v>-1</v>
      </c>
      <c r="Y31" s="195">
        <f t="shared" si="124"/>
        <v>0</v>
      </c>
      <c r="Z31" s="734">
        <f t="shared" si="137"/>
        <v>-1</v>
      </c>
      <c r="AA31" s="390">
        <v>0</v>
      </c>
      <c r="AB31" s="724">
        <f t="shared" si="138"/>
        <v>-1</v>
      </c>
      <c r="AC31" s="390">
        <v>0</v>
      </c>
      <c r="AD31" s="724">
        <f t="shared" si="139"/>
        <v>-1</v>
      </c>
      <c r="AE31" s="390">
        <v>0</v>
      </c>
      <c r="AF31" s="724">
        <f t="shared" si="140"/>
        <v>-1</v>
      </c>
      <c r="AG31" s="195">
        <f t="shared" si="125"/>
        <v>0</v>
      </c>
      <c r="AH31" s="734">
        <f t="shared" si="141"/>
        <v>-1</v>
      </c>
    </row>
    <row r="32" spans="1:34" hidden="1" x14ac:dyDescent="0.25">
      <c r="A32" s="394" t="s">
        <v>248</v>
      </c>
      <c r="B32" s="389">
        <v>2</v>
      </c>
      <c r="C32" s="390">
        <v>2</v>
      </c>
      <c r="D32" s="724">
        <f t="shared" si="126"/>
        <v>0</v>
      </c>
      <c r="E32" s="390">
        <v>2</v>
      </c>
      <c r="F32" s="724">
        <f t="shared" si="127"/>
        <v>0</v>
      </c>
      <c r="G32" s="390">
        <v>0</v>
      </c>
      <c r="H32" s="724">
        <f t="shared" si="128"/>
        <v>-1</v>
      </c>
      <c r="I32" s="391">
        <f t="shared" si="122"/>
        <v>4</v>
      </c>
      <c r="J32" s="734">
        <f t="shared" si="129"/>
        <v>-0.33333333333333337</v>
      </c>
      <c r="K32" s="390">
        <v>0</v>
      </c>
      <c r="L32" s="724">
        <f t="shared" si="130"/>
        <v>-1</v>
      </c>
      <c r="M32" s="390">
        <v>0</v>
      </c>
      <c r="N32" s="724">
        <f t="shared" si="131"/>
        <v>-1</v>
      </c>
      <c r="O32" s="390">
        <v>0</v>
      </c>
      <c r="P32" s="724">
        <f t="shared" si="132"/>
        <v>-1</v>
      </c>
      <c r="Q32" s="391">
        <f t="shared" si="123"/>
        <v>0</v>
      </c>
      <c r="R32" s="734">
        <f t="shared" si="133"/>
        <v>-1</v>
      </c>
      <c r="S32" s="390">
        <v>0</v>
      </c>
      <c r="T32" s="724">
        <f t="shared" si="134"/>
        <v>-1</v>
      </c>
      <c r="U32" s="390">
        <v>0</v>
      </c>
      <c r="V32" s="724">
        <f t="shared" si="135"/>
        <v>-1</v>
      </c>
      <c r="W32" s="390">
        <v>0</v>
      </c>
      <c r="X32" s="724">
        <f t="shared" si="136"/>
        <v>-1</v>
      </c>
      <c r="Y32" s="195">
        <f t="shared" si="124"/>
        <v>0</v>
      </c>
      <c r="Z32" s="734">
        <f t="shared" si="137"/>
        <v>-1</v>
      </c>
      <c r="AA32" s="390">
        <v>0</v>
      </c>
      <c r="AB32" s="724">
        <f t="shared" si="138"/>
        <v>-1</v>
      </c>
      <c r="AC32" s="390">
        <v>0</v>
      </c>
      <c r="AD32" s="724">
        <f t="shared" si="139"/>
        <v>-1</v>
      </c>
      <c r="AE32" s="390">
        <v>0</v>
      </c>
      <c r="AF32" s="724">
        <f t="shared" si="140"/>
        <v>-1</v>
      </c>
      <c r="AG32" s="195">
        <f t="shared" si="125"/>
        <v>0</v>
      </c>
      <c r="AH32" s="734">
        <f t="shared" si="141"/>
        <v>-1</v>
      </c>
    </row>
    <row r="33" spans="1:34" hidden="1" x14ac:dyDescent="0.25">
      <c r="A33" s="394" t="s">
        <v>249</v>
      </c>
      <c r="B33" s="389">
        <v>4</v>
      </c>
      <c r="C33" s="390">
        <v>4</v>
      </c>
      <c r="D33" s="724">
        <f t="shared" si="126"/>
        <v>0</v>
      </c>
      <c r="E33" s="390">
        <v>4</v>
      </c>
      <c r="F33" s="724">
        <f t="shared" si="127"/>
        <v>0</v>
      </c>
      <c r="G33" s="390">
        <v>0</v>
      </c>
      <c r="H33" s="724">
        <f t="shared" si="128"/>
        <v>-1</v>
      </c>
      <c r="I33" s="391">
        <f t="shared" si="122"/>
        <v>8</v>
      </c>
      <c r="J33" s="734">
        <f t="shared" si="129"/>
        <v>-0.33333333333333337</v>
      </c>
      <c r="K33" s="390">
        <v>0</v>
      </c>
      <c r="L33" s="724">
        <f t="shared" si="130"/>
        <v>-1</v>
      </c>
      <c r="M33" s="390">
        <v>0</v>
      </c>
      <c r="N33" s="724">
        <f t="shared" si="131"/>
        <v>-1</v>
      </c>
      <c r="O33" s="390">
        <v>0</v>
      </c>
      <c r="P33" s="724">
        <f t="shared" si="132"/>
        <v>-1</v>
      </c>
      <c r="Q33" s="391">
        <f t="shared" si="123"/>
        <v>0</v>
      </c>
      <c r="R33" s="734">
        <f t="shared" si="133"/>
        <v>-1</v>
      </c>
      <c r="S33" s="390">
        <v>0</v>
      </c>
      <c r="T33" s="724">
        <f t="shared" si="134"/>
        <v>-1</v>
      </c>
      <c r="U33" s="390">
        <v>0</v>
      </c>
      <c r="V33" s="724">
        <f t="shared" si="135"/>
        <v>-1</v>
      </c>
      <c r="W33" s="390">
        <v>0</v>
      </c>
      <c r="X33" s="724">
        <f t="shared" si="136"/>
        <v>-1</v>
      </c>
      <c r="Y33" s="195">
        <f t="shared" si="124"/>
        <v>0</v>
      </c>
      <c r="Z33" s="734">
        <f t="shared" si="137"/>
        <v>-1</v>
      </c>
      <c r="AA33" s="390">
        <v>0</v>
      </c>
      <c r="AB33" s="724">
        <f t="shared" si="138"/>
        <v>-1</v>
      </c>
      <c r="AC33" s="390">
        <v>0</v>
      </c>
      <c r="AD33" s="724">
        <f t="shared" si="139"/>
        <v>-1</v>
      </c>
      <c r="AE33" s="390">
        <v>0</v>
      </c>
      <c r="AF33" s="724">
        <f t="shared" si="140"/>
        <v>-1</v>
      </c>
      <c r="AG33" s="195">
        <f t="shared" si="125"/>
        <v>0</v>
      </c>
      <c r="AH33" s="734">
        <f t="shared" si="141"/>
        <v>-1</v>
      </c>
    </row>
    <row r="34" spans="1:34" hidden="1" x14ac:dyDescent="0.25">
      <c r="A34" s="394" t="s">
        <v>250</v>
      </c>
      <c r="B34" s="405">
        <v>1</v>
      </c>
      <c r="C34" s="390">
        <v>1</v>
      </c>
      <c r="D34" s="724">
        <f t="shared" si="126"/>
        <v>0</v>
      </c>
      <c r="E34" s="390">
        <v>1</v>
      </c>
      <c r="F34" s="724">
        <f t="shared" si="127"/>
        <v>0</v>
      </c>
      <c r="G34" s="390">
        <v>0</v>
      </c>
      <c r="H34" s="724">
        <f t="shared" si="128"/>
        <v>-1</v>
      </c>
      <c r="I34" s="391">
        <f t="shared" si="122"/>
        <v>2</v>
      </c>
      <c r="J34" s="734">
        <f t="shared" si="129"/>
        <v>-0.33333333333333337</v>
      </c>
      <c r="K34" s="390">
        <v>0</v>
      </c>
      <c r="L34" s="724">
        <f t="shared" si="130"/>
        <v>-1</v>
      </c>
      <c r="M34" s="390">
        <v>0</v>
      </c>
      <c r="N34" s="724">
        <f t="shared" si="131"/>
        <v>-1</v>
      </c>
      <c r="O34" s="390">
        <v>0</v>
      </c>
      <c r="P34" s="724">
        <f t="shared" si="132"/>
        <v>-1</v>
      </c>
      <c r="Q34" s="391">
        <f t="shared" si="123"/>
        <v>0</v>
      </c>
      <c r="R34" s="734">
        <f t="shared" si="133"/>
        <v>-1</v>
      </c>
      <c r="S34" s="390">
        <v>0</v>
      </c>
      <c r="T34" s="724">
        <f t="shared" si="134"/>
        <v>-1</v>
      </c>
      <c r="U34" s="390">
        <v>0</v>
      </c>
      <c r="V34" s="724">
        <f t="shared" si="135"/>
        <v>-1</v>
      </c>
      <c r="W34" s="390">
        <v>0</v>
      </c>
      <c r="X34" s="724">
        <f t="shared" si="136"/>
        <v>-1</v>
      </c>
      <c r="Y34" s="195">
        <f t="shared" si="124"/>
        <v>0</v>
      </c>
      <c r="Z34" s="734">
        <f t="shared" si="137"/>
        <v>-1</v>
      </c>
      <c r="AA34" s="390">
        <v>0</v>
      </c>
      <c r="AB34" s="724">
        <f t="shared" si="138"/>
        <v>-1</v>
      </c>
      <c r="AC34" s="390">
        <v>0</v>
      </c>
      <c r="AD34" s="724">
        <f t="shared" si="139"/>
        <v>-1</v>
      </c>
      <c r="AE34" s="390">
        <v>0</v>
      </c>
      <c r="AF34" s="724">
        <f t="shared" si="140"/>
        <v>-1</v>
      </c>
      <c r="AG34" s="195">
        <f t="shared" si="125"/>
        <v>0</v>
      </c>
      <c r="AH34" s="734">
        <f t="shared" si="141"/>
        <v>-1</v>
      </c>
    </row>
    <row r="35" spans="1:34" hidden="1" x14ac:dyDescent="0.25">
      <c r="A35" s="394" t="s">
        <v>357</v>
      </c>
      <c r="B35" s="405">
        <v>2</v>
      </c>
      <c r="C35" s="390">
        <v>2</v>
      </c>
      <c r="D35" s="724">
        <f t="shared" si="126"/>
        <v>0</v>
      </c>
      <c r="E35" s="390">
        <v>2</v>
      </c>
      <c r="F35" s="724">
        <f t="shared" si="127"/>
        <v>0</v>
      </c>
      <c r="G35" s="390">
        <v>0</v>
      </c>
      <c r="H35" s="724">
        <f t="shared" si="128"/>
        <v>-1</v>
      </c>
      <c r="I35" s="391">
        <f t="shared" si="122"/>
        <v>4</v>
      </c>
      <c r="J35" s="734">
        <f t="shared" si="129"/>
        <v>-0.33333333333333337</v>
      </c>
      <c r="K35" s="390">
        <v>0</v>
      </c>
      <c r="L35" s="724">
        <f t="shared" si="130"/>
        <v>-1</v>
      </c>
      <c r="M35" s="390">
        <v>0</v>
      </c>
      <c r="N35" s="724">
        <f t="shared" si="131"/>
        <v>-1</v>
      </c>
      <c r="O35" s="390">
        <v>0</v>
      </c>
      <c r="P35" s="724">
        <f t="shared" si="132"/>
        <v>-1</v>
      </c>
      <c r="Q35" s="391">
        <f t="shared" si="123"/>
        <v>0</v>
      </c>
      <c r="R35" s="734">
        <f t="shared" si="133"/>
        <v>-1</v>
      </c>
      <c r="S35" s="390">
        <v>0</v>
      </c>
      <c r="T35" s="724">
        <f t="shared" si="134"/>
        <v>-1</v>
      </c>
      <c r="U35" s="390">
        <v>0</v>
      </c>
      <c r="V35" s="724">
        <f t="shared" si="135"/>
        <v>-1</v>
      </c>
      <c r="W35" s="390">
        <v>0</v>
      </c>
      <c r="X35" s="724">
        <f t="shared" si="136"/>
        <v>-1</v>
      </c>
      <c r="Y35" s="195">
        <f t="shared" si="124"/>
        <v>0</v>
      </c>
      <c r="Z35" s="734">
        <f t="shared" si="137"/>
        <v>-1</v>
      </c>
      <c r="AA35" s="390">
        <v>0</v>
      </c>
      <c r="AB35" s="724">
        <f t="shared" si="138"/>
        <v>-1</v>
      </c>
      <c r="AC35" s="390">
        <v>0</v>
      </c>
      <c r="AD35" s="724">
        <f t="shared" si="139"/>
        <v>-1</v>
      </c>
      <c r="AE35" s="390">
        <v>0</v>
      </c>
      <c r="AF35" s="724">
        <f t="shared" si="140"/>
        <v>-1</v>
      </c>
      <c r="AG35" s="195">
        <f t="shared" si="125"/>
        <v>0</v>
      </c>
      <c r="AH35" s="734">
        <f t="shared" si="141"/>
        <v>-1</v>
      </c>
    </row>
    <row r="36" spans="1:34" hidden="1" x14ac:dyDescent="0.25">
      <c r="A36" s="394" t="s">
        <v>151</v>
      </c>
      <c r="B36" s="550">
        <v>1</v>
      </c>
      <c r="C36" s="551">
        <v>0</v>
      </c>
      <c r="D36" s="724">
        <f t="shared" si="126"/>
        <v>-1</v>
      </c>
      <c r="E36" s="551">
        <v>0</v>
      </c>
      <c r="F36" s="724">
        <f t="shared" si="127"/>
        <v>-1</v>
      </c>
      <c r="G36" s="551">
        <v>0</v>
      </c>
      <c r="H36" s="724">
        <f t="shared" si="128"/>
        <v>-1</v>
      </c>
      <c r="I36" s="391">
        <f t="shared" si="122"/>
        <v>0</v>
      </c>
      <c r="J36" s="734">
        <f t="shared" si="129"/>
        <v>-1</v>
      </c>
      <c r="K36" s="551">
        <v>0</v>
      </c>
      <c r="L36" s="724">
        <f t="shared" si="130"/>
        <v>-1</v>
      </c>
      <c r="M36" s="551">
        <v>0</v>
      </c>
      <c r="N36" s="724">
        <f t="shared" si="131"/>
        <v>-1</v>
      </c>
      <c r="O36" s="551">
        <v>0</v>
      </c>
      <c r="P36" s="724">
        <f t="shared" si="132"/>
        <v>-1</v>
      </c>
      <c r="Q36" s="391">
        <f t="shared" si="123"/>
        <v>0</v>
      </c>
      <c r="R36" s="734">
        <f t="shared" si="133"/>
        <v>-1</v>
      </c>
      <c r="S36" s="551">
        <v>0</v>
      </c>
      <c r="T36" s="724">
        <f t="shared" si="134"/>
        <v>-1</v>
      </c>
      <c r="U36" s="551">
        <v>0</v>
      </c>
      <c r="V36" s="724">
        <f t="shared" si="135"/>
        <v>-1</v>
      </c>
      <c r="W36" s="551">
        <v>0</v>
      </c>
      <c r="X36" s="724">
        <f t="shared" si="136"/>
        <v>-1</v>
      </c>
      <c r="Y36" s="195">
        <f t="shared" si="124"/>
        <v>0</v>
      </c>
      <c r="Z36" s="734">
        <f t="shared" si="137"/>
        <v>-1</v>
      </c>
      <c r="AA36" s="551">
        <v>0</v>
      </c>
      <c r="AB36" s="724">
        <f t="shared" si="138"/>
        <v>-1</v>
      </c>
      <c r="AC36" s="551">
        <v>0</v>
      </c>
      <c r="AD36" s="724">
        <f t="shared" si="139"/>
        <v>-1</v>
      </c>
      <c r="AE36" s="551">
        <v>0</v>
      </c>
      <c r="AF36" s="724">
        <f t="shared" si="140"/>
        <v>-1</v>
      </c>
      <c r="AG36" s="195">
        <f t="shared" si="125"/>
        <v>0</v>
      </c>
      <c r="AH36" s="734">
        <f t="shared" si="141"/>
        <v>-1</v>
      </c>
    </row>
    <row r="37" spans="1:34" hidden="1" x14ac:dyDescent="0.25">
      <c r="A37" s="394" t="s">
        <v>359</v>
      </c>
      <c r="B37" s="550">
        <v>2</v>
      </c>
      <c r="C37" s="551">
        <v>1</v>
      </c>
      <c r="D37" s="724">
        <f t="shared" si="126"/>
        <v>-0.5</v>
      </c>
      <c r="E37" s="551">
        <v>1</v>
      </c>
      <c r="F37" s="724">
        <f t="shared" si="127"/>
        <v>-0.5</v>
      </c>
      <c r="G37" s="551">
        <v>0</v>
      </c>
      <c r="H37" s="724">
        <f t="shared" si="128"/>
        <v>-1</v>
      </c>
      <c r="I37" s="391">
        <f t="shared" si="122"/>
        <v>2</v>
      </c>
      <c r="J37" s="734">
        <f t="shared" si="129"/>
        <v>-0.66666666666666674</v>
      </c>
      <c r="K37" s="551">
        <v>0</v>
      </c>
      <c r="L37" s="724">
        <f t="shared" si="130"/>
        <v>-1</v>
      </c>
      <c r="M37" s="551">
        <v>0</v>
      </c>
      <c r="N37" s="724">
        <f t="shared" si="131"/>
        <v>-1</v>
      </c>
      <c r="O37" s="551">
        <v>0</v>
      </c>
      <c r="P37" s="724">
        <f t="shared" si="132"/>
        <v>-1</v>
      </c>
      <c r="Q37" s="391">
        <f t="shared" si="123"/>
        <v>0</v>
      </c>
      <c r="R37" s="734">
        <f t="shared" si="133"/>
        <v>-1</v>
      </c>
      <c r="S37" s="551">
        <v>0</v>
      </c>
      <c r="T37" s="724">
        <f t="shared" si="134"/>
        <v>-1</v>
      </c>
      <c r="U37" s="551">
        <v>0</v>
      </c>
      <c r="V37" s="724">
        <f t="shared" si="135"/>
        <v>-1</v>
      </c>
      <c r="W37" s="551">
        <v>0</v>
      </c>
      <c r="X37" s="724">
        <f t="shared" si="136"/>
        <v>-1</v>
      </c>
      <c r="Y37" s="195">
        <f t="shared" si="124"/>
        <v>0</v>
      </c>
      <c r="Z37" s="734">
        <f t="shared" si="137"/>
        <v>-1</v>
      </c>
      <c r="AA37" s="551">
        <v>0</v>
      </c>
      <c r="AB37" s="724">
        <f t="shared" si="138"/>
        <v>-1</v>
      </c>
      <c r="AC37" s="551">
        <v>0</v>
      </c>
      <c r="AD37" s="724">
        <f t="shared" si="139"/>
        <v>-1</v>
      </c>
      <c r="AE37" s="551">
        <v>0</v>
      </c>
      <c r="AF37" s="724">
        <f t="shared" si="140"/>
        <v>-1</v>
      </c>
      <c r="AG37" s="195">
        <f t="shared" si="125"/>
        <v>0</v>
      </c>
      <c r="AH37" s="734">
        <f t="shared" si="141"/>
        <v>-1</v>
      </c>
    </row>
    <row r="38" spans="1:34" hidden="1" x14ac:dyDescent="0.25">
      <c r="A38" s="394" t="s">
        <v>360</v>
      </c>
      <c r="B38" s="550">
        <v>1</v>
      </c>
      <c r="C38" s="551">
        <v>1</v>
      </c>
      <c r="D38" s="724">
        <f t="shared" si="126"/>
        <v>0</v>
      </c>
      <c r="E38" s="551">
        <v>1</v>
      </c>
      <c r="F38" s="724">
        <f t="shared" si="127"/>
        <v>0</v>
      </c>
      <c r="G38" s="551">
        <v>0</v>
      </c>
      <c r="H38" s="724">
        <f t="shared" si="128"/>
        <v>-1</v>
      </c>
      <c r="I38" s="391">
        <f t="shared" si="122"/>
        <v>2</v>
      </c>
      <c r="J38" s="734">
        <f t="shared" si="129"/>
        <v>-0.33333333333333337</v>
      </c>
      <c r="K38" s="551">
        <v>0</v>
      </c>
      <c r="L38" s="724">
        <f t="shared" si="130"/>
        <v>-1</v>
      </c>
      <c r="M38" s="551">
        <v>0</v>
      </c>
      <c r="N38" s="724">
        <f t="shared" si="131"/>
        <v>-1</v>
      </c>
      <c r="O38" s="551">
        <v>0</v>
      </c>
      <c r="P38" s="724">
        <f t="shared" si="132"/>
        <v>-1</v>
      </c>
      <c r="Q38" s="391">
        <f t="shared" si="123"/>
        <v>0</v>
      </c>
      <c r="R38" s="734">
        <f t="shared" si="133"/>
        <v>-1</v>
      </c>
      <c r="S38" s="551">
        <v>0</v>
      </c>
      <c r="T38" s="724">
        <f t="shared" si="134"/>
        <v>-1</v>
      </c>
      <c r="U38" s="551">
        <v>0</v>
      </c>
      <c r="V38" s="724">
        <f t="shared" si="135"/>
        <v>-1</v>
      </c>
      <c r="W38" s="551">
        <v>0</v>
      </c>
      <c r="X38" s="724">
        <f t="shared" si="136"/>
        <v>-1</v>
      </c>
      <c r="Y38" s="195">
        <f t="shared" si="124"/>
        <v>0</v>
      </c>
      <c r="Z38" s="734">
        <f t="shared" si="137"/>
        <v>-1</v>
      </c>
      <c r="AA38" s="551">
        <v>0</v>
      </c>
      <c r="AB38" s="724">
        <f t="shared" si="138"/>
        <v>-1</v>
      </c>
      <c r="AC38" s="551">
        <v>0</v>
      </c>
      <c r="AD38" s="724">
        <f t="shared" si="139"/>
        <v>-1</v>
      </c>
      <c r="AE38" s="551">
        <v>0</v>
      </c>
      <c r="AF38" s="724">
        <f t="shared" si="140"/>
        <v>-1</v>
      </c>
      <c r="AG38" s="195">
        <f t="shared" si="125"/>
        <v>0</v>
      </c>
      <c r="AH38" s="734">
        <f t="shared" si="141"/>
        <v>-1</v>
      </c>
    </row>
    <row r="39" spans="1:34" ht="16.5" hidden="1" thickBot="1" x14ac:dyDescent="0.3">
      <c r="A39" s="637" t="s">
        <v>2</v>
      </c>
      <c r="B39" s="454">
        <f>SUM(B23:B36)</f>
        <v>43</v>
      </c>
      <c r="C39" s="455">
        <f>SUM(C26:C36)</f>
        <v>17</v>
      </c>
      <c r="D39" s="729">
        <f>((C39/$B39))-1</f>
        <v>-0.60465116279069764</v>
      </c>
      <c r="E39" s="455">
        <f>SUM(E26:E36)</f>
        <v>17</v>
      </c>
      <c r="F39" s="729">
        <f>((E39/$B39))-1</f>
        <v>-0.60465116279069764</v>
      </c>
      <c r="G39" s="455">
        <f>SUM(G26:G36)</f>
        <v>0</v>
      </c>
      <c r="H39" s="732">
        <f>((G39/$B39))-1</f>
        <v>-1</v>
      </c>
      <c r="I39" s="456">
        <f>C39+E39+G39</f>
        <v>34</v>
      </c>
      <c r="J39" s="739">
        <f>((I39/(3*$B39)))-1</f>
        <v>-0.73643410852713176</v>
      </c>
      <c r="K39" s="455">
        <f>SUM(K26:K36)</f>
        <v>0</v>
      </c>
      <c r="L39" s="729">
        <f>((K39/$B39))-1</f>
        <v>-1</v>
      </c>
      <c r="M39" s="455">
        <f>SUM(M26:M36)</f>
        <v>0</v>
      </c>
      <c r="N39" s="729">
        <f>((M39/$B39))-1</f>
        <v>-1</v>
      </c>
      <c r="O39" s="455">
        <f>SUM(O26:O36)</f>
        <v>0</v>
      </c>
      <c r="P39" s="732">
        <f>((O39/$B39))-1</f>
        <v>-1</v>
      </c>
      <c r="Q39" s="456">
        <f>K39+M39+O39</f>
        <v>0</v>
      </c>
      <c r="R39" s="741">
        <f>((Q39/(3*$B39)))-1</f>
        <v>-1</v>
      </c>
      <c r="S39" s="198">
        <f>SUM(S26:S36)</f>
        <v>0</v>
      </c>
      <c r="T39" s="724">
        <f t="shared" si="134"/>
        <v>-1</v>
      </c>
      <c r="U39" s="198">
        <f>SUM(U26:U36)</f>
        <v>0</v>
      </c>
      <c r="V39" s="724">
        <f t="shared" si="135"/>
        <v>-1</v>
      </c>
      <c r="W39" s="198">
        <f>SUM(W26:W36)</f>
        <v>0</v>
      </c>
      <c r="X39" s="724">
        <f t="shared" si="136"/>
        <v>-1</v>
      </c>
      <c r="Y39" s="195">
        <f t="shared" si="124"/>
        <v>0</v>
      </c>
      <c r="Z39" s="734">
        <f t="shared" si="137"/>
        <v>-1</v>
      </c>
      <c r="AA39" s="198">
        <f>SUM(AA26:AA36)</f>
        <v>0</v>
      </c>
      <c r="AB39" s="724">
        <f t="shared" si="138"/>
        <v>-1</v>
      </c>
      <c r="AC39" s="198">
        <f>SUM(AC26:AC36)</f>
        <v>0</v>
      </c>
      <c r="AD39" s="724">
        <f t="shared" si="139"/>
        <v>-1</v>
      </c>
      <c r="AE39" s="198">
        <f>SUM(AE26:AE36)</f>
        <v>0</v>
      </c>
      <c r="AF39" s="724">
        <f t="shared" si="140"/>
        <v>-1</v>
      </c>
      <c r="AG39" s="195">
        <f t="shared" si="125"/>
        <v>0</v>
      </c>
      <c r="AH39" s="734">
        <f t="shared" si="141"/>
        <v>-1</v>
      </c>
    </row>
  </sheetData>
  <mergeCells count="4">
    <mergeCell ref="A2:R2"/>
    <mergeCell ref="A3:R3"/>
    <mergeCell ref="A5:AH5"/>
    <mergeCell ref="A21:AH21"/>
  </mergeCells>
  <pageMargins left="0.23622047244094491" right="0.23622047244094491" top="0.35433070866141736" bottom="0.59055118110236227" header="0.31496062992125984" footer="0.31496062992125984"/>
  <pageSetup paperSize="9" scale="54" orientation="landscape" r:id="rId1"/>
  <headerFooter>
    <oddFooter>&amp;L&amp;12Fonte: Sistema WEBSAASS / SMS&amp;RPag. 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21</vt:i4>
      </vt:variant>
    </vt:vector>
  </HeadingPairs>
  <TitlesOfParts>
    <vt:vector size="21" baseType="lpstr">
      <vt:lpstr>Qualidade</vt:lpstr>
      <vt:lpstr>UBS Jd Colombo</vt:lpstr>
      <vt:lpstr>UBS Rio Pequeno</vt:lpstr>
      <vt:lpstr>UBS Vila Dalva</vt:lpstr>
      <vt:lpstr>UBS e NASF Jardim D´Abril</vt:lpstr>
      <vt:lpstr>UBS Jardim Jaqueline</vt:lpstr>
      <vt:lpstr>UBS E NASF Malta Cardoso</vt:lpstr>
      <vt:lpstr>UBS Real Parque</vt:lpstr>
      <vt:lpstr>UBS Sao Remo</vt:lpstr>
      <vt:lpstr>UBS  e NASF Jardim Boa Vista</vt:lpstr>
      <vt:lpstr>AMA e UBS Vila Sonia</vt:lpstr>
      <vt:lpstr>AMA_ UBS e NASF Paulo VI</vt:lpstr>
      <vt:lpstr> AMA e UBS Sao Jorge</vt:lpstr>
      <vt:lpstr>PS BAND</vt:lpstr>
      <vt:lpstr>PAI UBS Butantã</vt:lpstr>
      <vt:lpstr>PAI VILA SONIA</vt:lpstr>
      <vt:lpstr>HORA CERTA</vt:lpstr>
      <vt:lpstr>Produção Geral</vt:lpstr>
      <vt:lpstr>Consolidado Profissionais</vt:lpstr>
      <vt:lpstr>Consolidado Consulta</vt:lpstr>
      <vt:lpstr>valor desconto qualidade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Lucia Romero Fiorin Marcelino</dc:creator>
  <cp:lastModifiedBy>Luis Alberto de Souza Silva</cp:lastModifiedBy>
  <cp:lastPrinted>2019-07-11T11:33:19Z</cp:lastPrinted>
  <dcterms:created xsi:type="dcterms:W3CDTF">2015-09-23T12:00:25Z</dcterms:created>
  <dcterms:modified xsi:type="dcterms:W3CDTF">2019-07-11T11:34:01Z</dcterms:modified>
</cp:coreProperties>
</file>